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ybyBB\Desktop\erik\dokumenty\Erich\Zarybnenie\"/>
    </mc:Choice>
  </mc:AlternateContent>
  <xr:revisionPtr revIDLastSave="0" documentId="13_ncr:1_{8432B03E-1CC5-46FE-A5F6-74EAA97C4A0F}" xr6:coauthVersionLast="47" xr6:coauthVersionMax="47" xr10:uidLastSave="{00000000-0000-0000-0000-000000000000}"/>
  <bookViews>
    <workbookView xWindow="408" yWindow="0" windowWidth="30312" windowHeight="16680" activeTab="4" xr2:uid="{00000000-000D-0000-FFFF-FFFF00000000}"/>
  </bookViews>
  <sheets>
    <sheet name="plan_zarb" sheetId="1" r:id="rId1"/>
    <sheet name="toky" sheetId="4" r:id="rId2"/>
    <sheet name="ZP2008" sheetId="19" r:id="rId3"/>
    <sheet name="prevod" sheetId="38" state="hidden" r:id="rId4"/>
    <sheet name="skut_zaryb" sheetId="39" r:id="rId5"/>
    <sheet name="nakup_nasad" sheetId="40" r:id="rId6"/>
  </sheets>
  <definedNames>
    <definedName name="_xlnm._FilterDatabase" localSheetId="0" hidden="1">plan_zarb!$A$2:$AD$26</definedName>
    <definedName name="BB" localSheetId="5">nakup_nasad!$C$2:$E$19</definedName>
    <definedName name="BB" localSheetId="3">prevod!$C$2:$E$19</definedName>
    <definedName name="BB" localSheetId="4">skut_zaryb!$C$2:$E$19</definedName>
    <definedName name="BB" localSheetId="1">toky!$D$5:$F$46</definedName>
    <definedName name="BB" localSheetId="2">'ZP2008'!$C$2:$E$19</definedName>
    <definedName name="BB">plan_zarb!$C$2:$E$21</definedName>
    <definedName name="_xlnm.Print_Area" localSheetId="5">nakup_nasad!$A$1:$AF$28</definedName>
    <definedName name="_xlnm.Print_Area" localSheetId="3">prevod!$A$1:$AF$28</definedName>
    <definedName name="_xlnm.Print_Area" localSheetId="4">skut_zaryb!$A$1:$AJ$28</definedName>
    <definedName name="_xlnm.Print_Area" localSheetId="1">toky!$A$2:$W$52</definedName>
    <definedName name="_xlnm.Print_Area" localSheetId="2">'ZP2008'!$A$1:$AF$28</definedName>
    <definedName name="solver_adj" localSheetId="5" hidden="1">nakup_nasad!$H$4,nakup_nasad!$H$8,nakup_nasad!$H$10,nakup_nasad!$H$11,nakup_nasad!$H$12,nakup_nasad!$H$13,nakup_nasad!$H$17,nakup_nasad!$H$18,nakup_nasad!#REF!</definedName>
    <definedName name="solver_adj" localSheetId="0" hidden="1">plan_zarb!$V$16:$V$17</definedName>
    <definedName name="solver_adj" localSheetId="3" hidden="1">prevod!$H$4,prevod!$H$8,prevod!$H$10,prevod!$H$11,prevod!$H$12,prevod!$H$13,prevod!$H$17,prevod!$H$18,prevod!#REF!</definedName>
    <definedName name="solver_adj" localSheetId="4" hidden="1">skut_zaryb!$H$4,skut_zaryb!$H$8,skut_zaryb!$H$10,skut_zaryb!$H$11,skut_zaryb!$H$12,skut_zaryb!$H$13,skut_zaryb!$H$17,skut_zaryb!$H$18,skut_zaryb!#REF!</definedName>
    <definedName name="solver_adj" localSheetId="1" hidden="1">toky!#REF!</definedName>
    <definedName name="solver_adj" localSheetId="2" hidden="1">'ZP2008'!$H$4,'ZP2008'!$H$8,'ZP2008'!$H$10,'ZP2008'!$H$11,'ZP2008'!$H$12,'ZP2008'!$H$13,'ZP2008'!$H$17,'ZP2008'!$H$18,'ZP2008'!#REF!</definedName>
    <definedName name="solver_cvg" localSheetId="5" hidden="1">0.001</definedName>
    <definedName name="solver_cvg" localSheetId="0" hidden="1">0.001</definedName>
    <definedName name="solver_cvg" localSheetId="3" hidden="1">0.001</definedName>
    <definedName name="solver_cvg" localSheetId="4" hidden="1">0.001</definedName>
    <definedName name="solver_cvg" localSheetId="1" hidden="1">0.001</definedName>
    <definedName name="solver_cvg" localSheetId="2" hidden="1">0.001</definedName>
    <definedName name="solver_drv" localSheetId="5" hidden="1">1</definedName>
    <definedName name="solver_drv" localSheetId="0" hidden="1">1</definedName>
    <definedName name="solver_drv" localSheetId="3" hidden="1">1</definedName>
    <definedName name="solver_drv" localSheetId="4" hidden="1">1</definedName>
    <definedName name="solver_drv" localSheetId="1" hidden="1">1</definedName>
    <definedName name="solver_drv" localSheetId="2" hidden="1">1</definedName>
    <definedName name="solver_est" localSheetId="5" hidden="1">1</definedName>
    <definedName name="solver_est" localSheetId="0" hidden="1">1</definedName>
    <definedName name="solver_est" localSheetId="3" hidden="1">1</definedName>
    <definedName name="solver_est" localSheetId="4" hidden="1">1</definedName>
    <definedName name="solver_est" localSheetId="1" hidden="1">1</definedName>
    <definedName name="solver_est" localSheetId="2" hidden="1">1</definedName>
    <definedName name="solver_itr" localSheetId="5" hidden="1">100</definedName>
    <definedName name="solver_itr" localSheetId="0" hidden="1">100</definedName>
    <definedName name="solver_itr" localSheetId="3" hidden="1">100</definedName>
    <definedName name="solver_itr" localSheetId="4" hidden="1">100</definedName>
    <definedName name="solver_itr" localSheetId="1" hidden="1">100</definedName>
    <definedName name="solver_itr" localSheetId="2" hidden="1">100</definedName>
    <definedName name="solver_lin" localSheetId="5" hidden="1">2</definedName>
    <definedName name="solver_lin" localSheetId="0" hidden="1">2</definedName>
    <definedName name="solver_lin" localSheetId="3" hidden="1">2</definedName>
    <definedName name="solver_lin" localSheetId="4" hidden="1">2</definedName>
    <definedName name="solver_lin" localSheetId="1" hidden="1">2</definedName>
    <definedName name="solver_lin" localSheetId="2" hidden="1">2</definedName>
    <definedName name="solver_neg" localSheetId="5" hidden="1">2</definedName>
    <definedName name="solver_neg" localSheetId="0" hidden="1">2</definedName>
    <definedName name="solver_neg" localSheetId="3" hidden="1">2</definedName>
    <definedName name="solver_neg" localSheetId="4" hidden="1">2</definedName>
    <definedName name="solver_neg" localSheetId="1" hidden="1">2</definedName>
    <definedName name="solver_neg" localSheetId="2" hidden="1">2</definedName>
    <definedName name="solver_num" localSheetId="5" hidden="1">0</definedName>
    <definedName name="solver_num" localSheetId="0" hidden="1">0</definedName>
    <definedName name="solver_num" localSheetId="3" hidden="1">0</definedName>
    <definedName name="solver_num" localSheetId="4" hidden="1">0</definedName>
    <definedName name="solver_num" localSheetId="1" hidden="1">0</definedName>
    <definedName name="solver_num" localSheetId="2" hidden="1">0</definedName>
    <definedName name="solver_nwt" localSheetId="5" hidden="1">1</definedName>
    <definedName name="solver_nwt" localSheetId="0" hidden="1">1</definedName>
    <definedName name="solver_nwt" localSheetId="3" hidden="1">1</definedName>
    <definedName name="solver_nwt" localSheetId="4" hidden="1">1</definedName>
    <definedName name="solver_nwt" localSheetId="1" hidden="1">1</definedName>
    <definedName name="solver_nwt" localSheetId="2" hidden="1">1</definedName>
    <definedName name="solver_opt" localSheetId="5" hidden="1">nakup_nasad!$H$27</definedName>
    <definedName name="solver_opt" localSheetId="0" hidden="1">plan_zarb!$AD$29</definedName>
    <definedName name="solver_opt" localSheetId="3" hidden="1">prevod!$H$27</definedName>
    <definedName name="solver_opt" localSheetId="4" hidden="1">skut_zaryb!$H$27</definedName>
    <definedName name="solver_opt" localSheetId="1" hidden="1">toky!$AA$52</definedName>
    <definedName name="solver_opt" localSheetId="2" hidden="1">'ZP2008'!$H$27</definedName>
    <definedName name="solver_pre" localSheetId="5" hidden="1">0.000001</definedName>
    <definedName name="solver_pre" localSheetId="0" hidden="1">0.000001</definedName>
    <definedName name="solver_pre" localSheetId="3" hidden="1">0.000001</definedName>
    <definedName name="solver_pre" localSheetId="4" hidden="1">0.000001</definedName>
    <definedName name="solver_pre" localSheetId="1" hidden="1">0.000001</definedName>
    <definedName name="solver_pre" localSheetId="2" hidden="1">0.000001</definedName>
    <definedName name="solver_scl" localSheetId="5" hidden="1">2</definedName>
    <definedName name="solver_scl" localSheetId="0" hidden="1">2</definedName>
    <definedName name="solver_scl" localSheetId="3" hidden="1">2</definedName>
    <definedName name="solver_scl" localSheetId="4" hidden="1">2</definedName>
    <definedName name="solver_scl" localSheetId="1" hidden="1">2</definedName>
    <definedName name="solver_scl" localSheetId="2" hidden="1">2</definedName>
    <definedName name="solver_sho" localSheetId="5" hidden="1">2</definedName>
    <definedName name="solver_sho" localSheetId="0" hidden="1">2</definedName>
    <definedName name="solver_sho" localSheetId="3" hidden="1">2</definedName>
    <definedName name="solver_sho" localSheetId="4" hidden="1">2</definedName>
    <definedName name="solver_sho" localSheetId="1" hidden="1">2</definedName>
    <definedName name="solver_sho" localSheetId="2" hidden="1">2</definedName>
    <definedName name="solver_tim" localSheetId="5" hidden="1">100</definedName>
    <definedName name="solver_tim" localSheetId="0" hidden="1">100</definedName>
    <definedName name="solver_tim" localSheetId="3" hidden="1">100</definedName>
    <definedName name="solver_tim" localSheetId="4" hidden="1">100</definedName>
    <definedName name="solver_tim" localSheetId="1" hidden="1">100</definedName>
    <definedName name="solver_tim" localSheetId="2" hidden="1">100</definedName>
    <definedName name="solver_tol" localSheetId="5" hidden="1">0.05</definedName>
    <definedName name="solver_tol" localSheetId="0" hidden="1">0.05</definedName>
    <definedName name="solver_tol" localSheetId="3" hidden="1">0.05</definedName>
    <definedName name="solver_tol" localSheetId="4" hidden="1">0.05</definedName>
    <definedName name="solver_tol" localSheetId="1" hidden="1">0.05</definedName>
    <definedName name="solver_tol" localSheetId="2" hidden="1">0.05</definedName>
    <definedName name="solver_typ" localSheetId="5" hidden="1">3</definedName>
    <definedName name="solver_typ" localSheetId="0" hidden="1">3</definedName>
    <definedName name="solver_typ" localSheetId="3" hidden="1">3</definedName>
    <definedName name="solver_typ" localSheetId="4" hidden="1">3</definedName>
    <definedName name="solver_typ" localSheetId="1" hidden="1">3</definedName>
    <definedName name="solver_typ" localSheetId="2" hidden="1">3</definedName>
    <definedName name="solver_val" localSheetId="5" hidden="1">20000</definedName>
    <definedName name="solver_val" localSheetId="0" hidden="1">1100000</definedName>
    <definedName name="solver_val" localSheetId="3" hidden="1">20000</definedName>
    <definedName name="solver_val" localSheetId="4" hidden="1">20000</definedName>
    <definedName name="solver_val" localSheetId="1" hidden="1">1100000</definedName>
    <definedName name="solver_val" localSheetId="2" hidden="1">20000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G27" i="39" l="1"/>
  <c r="AI27" i="39"/>
  <c r="Y27" i="39"/>
  <c r="N27" i="39"/>
  <c r="G27" i="39"/>
  <c r="H27" i="39"/>
  <c r="I27" i="39"/>
  <c r="J27" i="39"/>
  <c r="K27" i="39"/>
  <c r="L27" i="39"/>
  <c r="M27" i="39"/>
  <c r="O27" i="39"/>
  <c r="P27" i="39"/>
  <c r="R27" i="39"/>
  <c r="T27" i="39"/>
  <c r="U27" i="39"/>
  <c r="V27" i="39"/>
  <c r="W27" i="39"/>
  <c r="X27" i="39"/>
  <c r="Z27" i="39"/>
  <c r="AA27" i="39"/>
  <c r="AB27" i="39"/>
  <c r="AC27" i="39"/>
  <c r="AD27" i="39"/>
  <c r="AE27" i="39"/>
  <c r="AF27" i="39"/>
  <c r="AJ28" i="39" l="1"/>
  <c r="Q15" i="40" l="1"/>
  <c r="H3" i="40"/>
  <c r="I3" i="40"/>
  <c r="J3" i="40"/>
  <c r="K3" i="40"/>
  <c r="L3" i="40"/>
  <c r="M3" i="40"/>
  <c r="N3" i="40"/>
  <c r="O3" i="40"/>
  <c r="P3" i="40"/>
  <c r="Q3" i="40"/>
  <c r="R3" i="40"/>
  <c r="S3" i="40"/>
  <c r="T3" i="40"/>
  <c r="U3" i="40"/>
  <c r="V3" i="40"/>
  <c r="W3" i="40"/>
  <c r="X3" i="40"/>
  <c r="Y3" i="40"/>
  <c r="Z3" i="40"/>
  <c r="AA3" i="40"/>
  <c r="AB3" i="40"/>
  <c r="AC3" i="40"/>
  <c r="AD3" i="40"/>
  <c r="AE3" i="40"/>
  <c r="AF3" i="40"/>
  <c r="H4" i="40"/>
  <c r="I4" i="40"/>
  <c r="J4" i="40"/>
  <c r="K4" i="40"/>
  <c r="L4" i="40"/>
  <c r="M4" i="40"/>
  <c r="N4" i="40"/>
  <c r="O4" i="40"/>
  <c r="P4" i="40"/>
  <c r="Q4" i="40"/>
  <c r="R4" i="40"/>
  <c r="S4" i="40"/>
  <c r="T4" i="40"/>
  <c r="U4" i="40"/>
  <c r="V4" i="40"/>
  <c r="W4" i="40"/>
  <c r="X4" i="40"/>
  <c r="Y4" i="40"/>
  <c r="Z4" i="40"/>
  <c r="AA4" i="40"/>
  <c r="AB4" i="40"/>
  <c r="AC4" i="40"/>
  <c r="AD4" i="40"/>
  <c r="AE4" i="40"/>
  <c r="AF4" i="40"/>
  <c r="H5" i="40"/>
  <c r="I5" i="40"/>
  <c r="J5" i="40"/>
  <c r="K5" i="40"/>
  <c r="L5" i="40"/>
  <c r="M5" i="40"/>
  <c r="N5" i="40"/>
  <c r="O5" i="40"/>
  <c r="P5" i="40"/>
  <c r="Q5" i="40"/>
  <c r="R5" i="40"/>
  <c r="S5" i="40"/>
  <c r="T5" i="40"/>
  <c r="U5" i="40"/>
  <c r="V5" i="40"/>
  <c r="W5" i="40"/>
  <c r="X5" i="40"/>
  <c r="Y5" i="40"/>
  <c r="Z5" i="40"/>
  <c r="AA5" i="40"/>
  <c r="AB5" i="40"/>
  <c r="AC5" i="40"/>
  <c r="AD5" i="40"/>
  <c r="AE5" i="40"/>
  <c r="AF5" i="40"/>
  <c r="H6" i="40"/>
  <c r="I6" i="40"/>
  <c r="J6" i="40"/>
  <c r="K6" i="40"/>
  <c r="L6" i="40"/>
  <c r="M6" i="40"/>
  <c r="N6" i="40"/>
  <c r="O6" i="40"/>
  <c r="P6" i="40"/>
  <c r="Q6" i="40"/>
  <c r="R6" i="40"/>
  <c r="S6" i="40"/>
  <c r="T6" i="40"/>
  <c r="U6" i="40"/>
  <c r="V6" i="40"/>
  <c r="W6" i="40"/>
  <c r="X6" i="40"/>
  <c r="Y6" i="40"/>
  <c r="Z6" i="40"/>
  <c r="AA6" i="40"/>
  <c r="AB6" i="40"/>
  <c r="AC6" i="40"/>
  <c r="AD6" i="40"/>
  <c r="AE6" i="40"/>
  <c r="AF6" i="40"/>
  <c r="H7" i="40"/>
  <c r="I7" i="40"/>
  <c r="J7" i="40"/>
  <c r="K7" i="40"/>
  <c r="L7" i="40"/>
  <c r="M7" i="40"/>
  <c r="N7" i="40"/>
  <c r="O7" i="40"/>
  <c r="P7" i="40"/>
  <c r="Q7" i="40"/>
  <c r="R7" i="40"/>
  <c r="S7" i="40"/>
  <c r="T7" i="40"/>
  <c r="U7" i="40"/>
  <c r="V7" i="40"/>
  <c r="W7" i="40"/>
  <c r="X7" i="40"/>
  <c r="Y7" i="40"/>
  <c r="Z7" i="40"/>
  <c r="AA7" i="40"/>
  <c r="AB7" i="40"/>
  <c r="AC7" i="40"/>
  <c r="AD7" i="40"/>
  <c r="AE7" i="40"/>
  <c r="AF7" i="40"/>
  <c r="H8" i="40"/>
  <c r="I8" i="40"/>
  <c r="J8" i="40"/>
  <c r="K8" i="40"/>
  <c r="L8" i="40"/>
  <c r="M8" i="40"/>
  <c r="N8" i="40"/>
  <c r="O8" i="40"/>
  <c r="P8" i="40"/>
  <c r="Q8" i="40"/>
  <c r="R8" i="40"/>
  <c r="S8" i="40"/>
  <c r="T8" i="40"/>
  <c r="U8" i="40"/>
  <c r="V8" i="40"/>
  <c r="W8" i="40"/>
  <c r="X8" i="40"/>
  <c r="Y8" i="40"/>
  <c r="Z8" i="40"/>
  <c r="AA8" i="40"/>
  <c r="AB8" i="40"/>
  <c r="AC8" i="40"/>
  <c r="AD8" i="40"/>
  <c r="AE8" i="40"/>
  <c r="AF8" i="40"/>
  <c r="H9" i="40"/>
  <c r="I9" i="40"/>
  <c r="J9" i="40"/>
  <c r="K9" i="40"/>
  <c r="L9" i="40"/>
  <c r="M9" i="40"/>
  <c r="N9" i="40"/>
  <c r="O9" i="40"/>
  <c r="P9" i="40"/>
  <c r="Q9" i="40"/>
  <c r="R9" i="40"/>
  <c r="S9" i="40"/>
  <c r="T9" i="40"/>
  <c r="U9" i="40"/>
  <c r="V9" i="40"/>
  <c r="W9" i="40"/>
  <c r="X9" i="40"/>
  <c r="Y9" i="40"/>
  <c r="Z9" i="40"/>
  <c r="AA9" i="40"/>
  <c r="AB9" i="40"/>
  <c r="AC9" i="40"/>
  <c r="AD9" i="40"/>
  <c r="AE9" i="40"/>
  <c r="AF9" i="40"/>
  <c r="H10" i="40"/>
  <c r="I10" i="40"/>
  <c r="J10" i="40"/>
  <c r="K10" i="40"/>
  <c r="L10" i="40"/>
  <c r="M10" i="40"/>
  <c r="N10" i="40"/>
  <c r="O10" i="40"/>
  <c r="P10" i="40"/>
  <c r="Q10" i="40"/>
  <c r="R10" i="40"/>
  <c r="S10" i="40"/>
  <c r="T10" i="40"/>
  <c r="U10" i="40"/>
  <c r="V10" i="40"/>
  <c r="W10" i="40"/>
  <c r="X10" i="40"/>
  <c r="Y10" i="40"/>
  <c r="Z10" i="40"/>
  <c r="AA10" i="40"/>
  <c r="AB10" i="40"/>
  <c r="AC10" i="40"/>
  <c r="AD10" i="40"/>
  <c r="AE10" i="40"/>
  <c r="AF10" i="40"/>
  <c r="H11" i="40"/>
  <c r="I11" i="40"/>
  <c r="J11" i="40"/>
  <c r="K11" i="40"/>
  <c r="L11" i="40"/>
  <c r="M11" i="40"/>
  <c r="N11" i="40"/>
  <c r="O11" i="40"/>
  <c r="P11" i="40"/>
  <c r="Q11" i="40"/>
  <c r="R11" i="40"/>
  <c r="S11" i="40"/>
  <c r="T11" i="40"/>
  <c r="U11" i="40"/>
  <c r="V11" i="40"/>
  <c r="W11" i="40"/>
  <c r="X11" i="40"/>
  <c r="Y11" i="40"/>
  <c r="Z11" i="40"/>
  <c r="AA11" i="40"/>
  <c r="AB11" i="40"/>
  <c r="AC11" i="40"/>
  <c r="AD11" i="40"/>
  <c r="AE11" i="40"/>
  <c r="AF11" i="40"/>
  <c r="H12" i="40"/>
  <c r="I12" i="40"/>
  <c r="J12" i="40"/>
  <c r="K12" i="40"/>
  <c r="L12" i="40"/>
  <c r="M12" i="40"/>
  <c r="N12" i="40"/>
  <c r="O12" i="40"/>
  <c r="P12" i="40"/>
  <c r="Q12" i="40"/>
  <c r="R12" i="40"/>
  <c r="S12" i="40"/>
  <c r="T12" i="40"/>
  <c r="U12" i="40"/>
  <c r="V12" i="40"/>
  <c r="W12" i="40"/>
  <c r="X12" i="40"/>
  <c r="Y12" i="40"/>
  <c r="Z12" i="40"/>
  <c r="AA12" i="40"/>
  <c r="AB12" i="40"/>
  <c r="AC12" i="40"/>
  <c r="AD12" i="40"/>
  <c r="AE12" i="40"/>
  <c r="AF12" i="40"/>
  <c r="H13" i="40"/>
  <c r="I13" i="40"/>
  <c r="J13" i="40"/>
  <c r="K13" i="40"/>
  <c r="L13" i="40"/>
  <c r="M13" i="40"/>
  <c r="N13" i="40"/>
  <c r="O13" i="40"/>
  <c r="P13" i="40"/>
  <c r="Q13" i="40"/>
  <c r="R13" i="40"/>
  <c r="S13" i="40"/>
  <c r="T13" i="40"/>
  <c r="U13" i="40"/>
  <c r="V13" i="40"/>
  <c r="W13" i="40"/>
  <c r="X13" i="40"/>
  <c r="Y13" i="40"/>
  <c r="Z13" i="40"/>
  <c r="AA13" i="40"/>
  <c r="AB13" i="40"/>
  <c r="AC13" i="40"/>
  <c r="AD13" i="40"/>
  <c r="AE13" i="40"/>
  <c r="AF13" i="40"/>
  <c r="H14" i="40"/>
  <c r="I14" i="40"/>
  <c r="J14" i="40"/>
  <c r="K14" i="40"/>
  <c r="L14" i="40"/>
  <c r="M14" i="40"/>
  <c r="N14" i="40"/>
  <c r="O14" i="40"/>
  <c r="P14" i="40"/>
  <c r="Q14" i="40"/>
  <c r="R14" i="40"/>
  <c r="S14" i="40"/>
  <c r="T14" i="40"/>
  <c r="U14" i="40"/>
  <c r="V14" i="40"/>
  <c r="W14" i="40"/>
  <c r="X14" i="40"/>
  <c r="Y14" i="40"/>
  <c r="Z14" i="40"/>
  <c r="AA14" i="40"/>
  <c r="AB14" i="40"/>
  <c r="AC14" i="40"/>
  <c r="AD14" i="40"/>
  <c r="AE14" i="40"/>
  <c r="AF14" i="40"/>
  <c r="H15" i="40"/>
  <c r="I15" i="40"/>
  <c r="J15" i="40"/>
  <c r="K15" i="40"/>
  <c r="L15" i="40"/>
  <c r="M15" i="40"/>
  <c r="N15" i="40"/>
  <c r="O15" i="40"/>
  <c r="P15" i="40"/>
  <c r="R15" i="40"/>
  <c r="S15" i="40"/>
  <c r="T15" i="40"/>
  <c r="U15" i="40"/>
  <c r="V15" i="40"/>
  <c r="W15" i="40"/>
  <c r="X15" i="40"/>
  <c r="Y15" i="40"/>
  <c r="Z15" i="40"/>
  <c r="AA15" i="40"/>
  <c r="AB15" i="40"/>
  <c r="AC15" i="40"/>
  <c r="AD15" i="40"/>
  <c r="AE15" i="40"/>
  <c r="AF15" i="40"/>
  <c r="H16" i="40"/>
  <c r="I16" i="40"/>
  <c r="J16" i="40"/>
  <c r="K16" i="40"/>
  <c r="L16" i="40"/>
  <c r="M16" i="40"/>
  <c r="N16" i="40"/>
  <c r="O16" i="40"/>
  <c r="P16" i="40"/>
  <c r="Q16" i="40"/>
  <c r="R16" i="40"/>
  <c r="S16" i="40"/>
  <c r="T16" i="40"/>
  <c r="U16" i="40"/>
  <c r="V16" i="40"/>
  <c r="W16" i="40"/>
  <c r="X16" i="40"/>
  <c r="Y16" i="40"/>
  <c r="Z16" i="40"/>
  <c r="AA16" i="40"/>
  <c r="AB16" i="40"/>
  <c r="AC16" i="40"/>
  <c r="AD16" i="40"/>
  <c r="AE16" i="40"/>
  <c r="AF16" i="40"/>
  <c r="H17" i="40"/>
  <c r="I17" i="40"/>
  <c r="J17" i="40"/>
  <c r="K17" i="40"/>
  <c r="L17" i="40"/>
  <c r="M17" i="40"/>
  <c r="N17" i="40"/>
  <c r="O17" i="40"/>
  <c r="P17" i="40"/>
  <c r="Q17" i="40"/>
  <c r="R17" i="40"/>
  <c r="S17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H18" i="40"/>
  <c r="I18" i="40"/>
  <c r="J18" i="40"/>
  <c r="K18" i="40"/>
  <c r="L18" i="40"/>
  <c r="M18" i="40"/>
  <c r="N18" i="40"/>
  <c r="O18" i="40"/>
  <c r="P18" i="40"/>
  <c r="Q18" i="40"/>
  <c r="R18" i="40"/>
  <c r="S18" i="40"/>
  <c r="T18" i="40"/>
  <c r="U18" i="40"/>
  <c r="V18" i="40"/>
  <c r="W18" i="40"/>
  <c r="X18" i="40"/>
  <c r="Y18" i="40"/>
  <c r="Z18" i="40"/>
  <c r="AA18" i="40"/>
  <c r="AB18" i="40"/>
  <c r="AC18" i="40"/>
  <c r="AD18" i="40"/>
  <c r="AE18" i="40"/>
  <c r="AF18" i="40"/>
  <c r="H19" i="40"/>
  <c r="I19" i="40"/>
  <c r="J19" i="40"/>
  <c r="K19" i="40"/>
  <c r="L19" i="40"/>
  <c r="M19" i="40"/>
  <c r="N19" i="40"/>
  <c r="O19" i="40"/>
  <c r="P19" i="40"/>
  <c r="Q19" i="40"/>
  <c r="R19" i="40"/>
  <c r="S19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H20" i="40"/>
  <c r="I20" i="40"/>
  <c r="J20" i="40"/>
  <c r="K20" i="40"/>
  <c r="L20" i="40"/>
  <c r="M20" i="40"/>
  <c r="N20" i="40"/>
  <c r="O20" i="40"/>
  <c r="P20" i="40"/>
  <c r="Q20" i="40"/>
  <c r="R20" i="40"/>
  <c r="S20" i="40"/>
  <c r="T20" i="40"/>
  <c r="U20" i="40"/>
  <c r="V20" i="40"/>
  <c r="W20" i="40"/>
  <c r="X20" i="40"/>
  <c r="Y20" i="40"/>
  <c r="Z20" i="40"/>
  <c r="AA20" i="40"/>
  <c r="AB20" i="40"/>
  <c r="AC20" i="40"/>
  <c r="AD20" i="40"/>
  <c r="AE20" i="40"/>
  <c r="AF20" i="40"/>
  <c r="H21" i="40"/>
  <c r="I21" i="40"/>
  <c r="J21" i="40"/>
  <c r="K21" i="40"/>
  <c r="L21" i="40"/>
  <c r="M21" i="40"/>
  <c r="N21" i="40"/>
  <c r="O21" i="40"/>
  <c r="P21" i="40"/>
  <c r="Q21" i="40"/>
  <c r="R21" i="40"/>
  <c r="S21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H22" i="40"/>
  <c r="I22" i="40"/>
  <c r="J22" i="40"/>
  <c r="K22" i="40"/>
  <c r="L22" i="40"/>
  <c r="M22" i="40"/>
  <c r="N22" i="40"/>
  <c r="O22" i="40"/>
  <c r="P22" i="40"/>
  <c r="Q22" i="40"/>
  <c r="R22" i="40"/>
  <c r="S22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H23" i="40"/>
  <c r="I23" i="40"/>
  <c r="J23" i="40"/>
  <c r="K23" i="40"/>
  <c r="L23" i="40"/>
  <c r="M23" i="40"/>
  <c r="N23" i="40"/>
  <c r="O23" i="40"/>
  <c r="P23" i="40"/>
  <c r="Q23" i="40"/>
  <c r="R23" i="40"/>
  <c r="S23" i="40"/>
  <c r="T23" i="40"/>
  <c r="U23" i="40"/>
  <c r="V23" i="40"/>
  <c r="W23" i="40"/>
  <c r="X23" i="40"/>
  <c r="Y23" i="40"/>
  <c r="Z23" i="40"/>
  <c r="AA23" i="40"/>
  <c r="AB23" i="40"/>
  <c r="AC23" i="40"/>
  <c r="AD23" i="40"/>
  <c r="AE23" i="40"/>
  <c r="AF23" i="40"/>
  <c r="H24" i="40"/>
  <c r="I24" i="40"/>
  <c r="J24" i="40"/>
  <c r="K24" i="40"/>
  <c r="L24" i="40"/>
  <c r="M24" i="40"/>
  <c r="N24" i="40"/>
  <c r="O24" i="40"/>
  <c r="P24" i="40"/>
  <c r="Q24" i="40"/>
  <c r="R24" i="40"/>
  <c r="S24" i="40"/>
  <c r="T24" i="40"/>
  <c r="U24" i="40"/>
  <c r="V24" i="40"/>
  <c r="W24" i="40"/>
  <c r="X24" i="40"/>
  <c r="Y24" i="40"/>
  <c r="Z24" i="40"/>
  <c r="AA24" i="40"/>
  <c r="AB24" i="40"/>
  <c r="AC24" i="40"/>
  <c r="AD24" i="40"/>
  <c r="AE24" i="40"/>
  <c r="AF24" i="40"/>
  <c r="H25" i="40"/>
  <c r="I25" i="40"/>
  <c r="J25" i="40"/>
  <c r="K25" i="40"/>
  <c r="L25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G4" i="40"/>
  <c r="G5" i="40"/>
  <c r="G6" i="40"/>
  <c r="G7" i="40"/>
  <c r="G8" i="40"/>
  <c r="G9" i="40"/>
  <c r="G10" i="40"/>
  <c r="G11" i="40"/>
  <c r="G12" i="40"/>
  <c r="G13" i="40"/>
  <c r="G14" i="40"/>
  <c r="G15" i="40"/>
  <c r="G16" i="40"/>
  <c r="G17" i="40"/>
  <c r="G18" i="40"/>
  <c r="G19" i="40"/>
  <c r="G20" i="40"/>
  <c r="G21" i="40"/>
  <c r="G22" i="40"/>
  <c r="G23" i="40"/>
  <c r="G24" i="40"/>
  <c r="G25" i="40"/>
  <c r="G3" i="40"/>
  <c r="F3" i="40"/>
  <c r="F4" i="40"/>
  <c r="F5" i="40"/>
  <c r="F6" i="40"/>
  <c r="F7" i="40"/>
  <c r="F8" i="40"/>
  <c r="F9" i="40"/>
  <c r="F10" i="40"/>
  <c r="F11" i="40"/>
  <c r="F12" i="40"/>
  <c r="F13" i="40"/>
  <c r="F14" i="40"/>
  <c r="F17" i="40"/>
  <c r="F18" i="40"/>
  <c r="F19" i="40"/>
  <c r="F20" i="40"/>
  <c r="F22" i="40"/>
  <c r="F23" i="40"/>
  <c r="F28" i="40"/>
  <c r="Q28" i="1"/>
  <c r="Q29" i="1" s="1"/>
  <c r="I28" i="1"/>
  <c r="I29" i="1" s="1"/>
  <c r="R28" i="1"/>
  <c r="F29" i="1"/>
  <c r="P28" i="1"/>
  <c r="P29" i="1" s="1"/>
  <c r="N28" i="1"/>
  <c r="N29" i="1" s="1"/>
  <c r="U28" i="1"/>
  <c r="U29" i="1" s="1"/>
  <c r="Y28" i="1"/>
  <c r="Y29" i="1" s="1"/>
  <c r="V28" i="1"/>
  <c r="V29" i="1" s="1"/>
  <c r="M28" i="1"/>
  <c r="M29" i="1" s="1"/>
  <c r="R29" i="1"/>
  <c r="K28" i="1"/>
  <c r="K29" i="1"/>
  <c r="X28" i="1"/>
  <c r="X29" i="1" s="1"/>
  <c r="O28" i="1"/>
  <c r="O29" i="1"/>
  <c r="W28" i="1"/>
  <c r="W29" i="1"/>
  <c r="G28" i="1"/>
  <c r="G29" i="1"/>
  <c r="AA3" i="1"/>
  <c r="AA4" i="1"/>
  <c r="AA5" i="1"/>
  <c r="AA8" i="1"/>
  <c r="AA9" i="1"/>
  <c r="AA10" i="1"/>
  <c r="AA11" i="1"/>
  <c r="AA12" i="1"/>
  <c r="AA13" i="1"/>
  <c r="AA14" i="1"/>
  <c r="AA15" i="1"/>
  <c r="AA18" i="1"/>
  <c r="AA19" i="1"/>
  <c r="AA20" i="1"/>
  <c r="AA21" i="1"/>
  <c r="AA22" i="1"/>
  <c r="AA24" i="1"/>
  <c r="AA25" i="1"/>
  <c r="H16" i="1"/>
  <c r="H17" i="1"/>
  <c r="H26" i="1"/>
  <c r="J28" i="1"/>
  <c r="J29" i="1"/>
  <c r="L28" i="1"/>
  <c r="L29" i="1" s="1"/>
  <c r="S28" i="1"/>
  <c r="S29" i="1"/>
  <c r="T28" i="1"/>
  <c r="T29" i="1" s="1"/>
  <c r="Z28" i="1"/>
  <c r="Z29" i="1"/>
  <c r="AC28" i="1"/>
  <c r="AB28" i="1"/>
  <c r="H3" i="38"/>
  <c r="I3" i="38"/>
  <c r="J3" i="38"/>
  <c r="K3" i="38"/>
  <c r="L3" i="38"/>
  <c r="M3" i="38"/>
  <c r="N3" i="38"/>
  <c r="O3" i="38"/>
  <c r="P3" i="38"/>
  <c r="Q3" i="38"/>
  <c r="R3" i="38"/>
  <c r="S3" i="38"/>
  <c r="T3" i="38"/>
  <c r="U3" i="38"/>
  <c r="V3" i="38"/>
  <c r="W3" i="38"/>
  <c r="X3" i="38"/>
  <c r="Y3" i="38"/>
  <c r="Z3" i="38"/>
  <c r="AA3" i="38"/>
  <c r="AB3" i="38"/>
  <c r="AC3" i="38"/>
  <c r="AD3" i="38"/>
  <c r="AE3" i="38"/>
  <c r="AF3" i="38"/>
  <c r="H4" i="38"/>
  <c r="I4" i="38"/>
  <c r="J4" i="38"/>
  <c r="K4" i="38"/>
  <c r="L4" i="38"/>
  <c r="M4" i="38"/>
  <c r="N4" i="38"/>
  <c r="O4" i="38"/>
  <c r="P4" i="38"/>
  <c r="Q4" i="38"/>
  <c r="R4" i="38"/>
  <c r="S4" i="38"/>
  <c r="T4" i="38"/>
  <c r="U4" i="38"/>
  <c r="V4" i="38"/>
  <c r="W4" i="38"/>
  <c r="X4" i="38"/>
  <c r="Y4" i="38"/>
  <c r="Z4" i="38"/>
  <c r="AA4" i="38"/>
  <c r="AB4" i="38"/>
  <c r="AC4" i="38"/>
  <c r="AD4" i="38"/>
  <c r="AE4" i="38"/>
  <c r="AF4" i="38"/>
  <c r="H5" i="38"/>
  <c r="I5" i="38"/>
  <c r="J5" i="38"/>
  <c r="K5" i="38"/>
  <c r="L5" i="38"/>
  <c r="M5" i="38"/>
  <c r="N5" i="38"/>
  <c r="O5" i="38"/>
  <c r="P5" i="38"/>
  <c r="Q5" i="38"/>
  <c r="R5" i="38"/>
  <c r="S5" i="38"/>
  <c r="T5" i="38"/>
  <c r="U5" i="38"/>
  <c r="V5" i="38"/>
  <c r="W5" i="38"/>
  <c r="X5" i="38"/>
  <c r="Y5" i="38"/>
  <c r="Z5" i="38"/>
  <c r="AA5" i="38"/>
  <c r="AB5" i="38"/>
  <c r="AC5" i="38"/>
  <c r="AD5" i="38"/>
  <c r="AE5" i="38"/>
  <c r="AF5" i="38"/>
  <c r="H6" i="38"/>
  <c r="I6" i="38"/>
  <c r="J6" i="38"/>
  <c r="K6" i="38"/>
  <c r="L6" i="38"/>
  <c r="M6" i="38"/>
  <c r="N6" i="38"/>
  <c r="O6" i="38"/>
  <c r="P6" i="38"/>
  <c r="Q6" i="38"/>
  <c r="R6" i="38"/>
  <c r="S6" i="38"/>
  <c r="T6" i="38"/>
  <c r="U6" i="38"/>
  <c r="V6" i="38"/>
  <c r="W6" i="38"/>
  <c r="X6" i="38"/>
  <c r="Y6" i="38"/>
  <c r="Z6" i="38"/>
  <c r="AA6" i="38"/>
  <c r="AB6" i="38"/>
  <c r="AC6" i="38"/>
  <c r="AD6" i="38"/>
  <c r="AE6" i="38"/>
  <c r="AF6" i="38"/>
  <c r="H7" i="38"/>
  <c r="I7" i="38"/>
  <c r="J7" i="38"/>
  <c r="K7" i="38"/>
  <c r="L7" i="38"/>
  <c r="M7" i="38"/>
  <c r="N7" i="38"/>
  <c r="O7" i="38"/>
  <c r="P7" i="38"/>
  <c r="Q7" i="38"/>
  <c r="R7" i="38"/>
  <c r="S7" i="38"/>
  <c r="T7" i="38"/>
  <c r="U7" i="38"/>
  <c r="V7" i="38"/>
  <c r="W7" i="38"/>
  <c r="X7" i="38"/>
  <c r="Y7" i="38"/>
  <c r="Z7" i="38"/>
  <c r="AA7" i="38"/>
  <c r="AB7" i="38"/>
  <c r="AC7" i="38"/>
  <c r="AD7" i="38"/>
  <c r="AE7" i="38"/>
  <c r="AF7" i="38"/>
  <c r="H8" i="38"/>
  <c r="I8" i="38"/>
  <c r="J8" i="38"/>
  <c r="K8" i="38"/>
  <c r="L8" i="38"/>
  <c r="M8" i="38"/>
  <c r="N8" i="38"/>
  <c r="O8" i="38"/>
  <c r="P8" i="38"/>
  <c r="Q8" i="38"/>
  <c r="R8" i="38"/>
  <c r="S8" i="38"/>
  <c r="T8" i="38"/>
  <c r="U8" i="38"/>
  <c r="V8" i="38"/>
  <c r="W8" i="38"/>
  <c r="X8" i="38"/>
  <c r="Y8" i="38"/>
  <c r="Z8" i="38"/>
  <c r="AA8" i="38"/>
  <c r="AB8" i="38"/>
  <c r="AC8" i="38"/>
  <c r="AD8" i="38"/>
  <c r="AE8" i="38"/>
  <c r="AF8" i="38"/>
  <c r="H9" i="38"/>
  <c r="I9" i="38"/>
  <c r="J9" i="38"/>
  <c r="K9" i="38"/>
  <c r="L9" i="38"/>
  <c r="M9" i="38"/>
  <c r="N9" i="38"/>
  <c r="O9" i="38"/>
  <c r="P9" i="38"/>
  <c r="Q9" i="38"/>
  <c r="R9" i="38"/>
  <c r="S9" i="38"/>
  <c r="T9" i="38"/>
  <c r="U9" i="38"/>
  <c r="V9" i="38"/>
  <c r="W9" i="38"/>
  <c r="X9" i="38"/>
  <c r="Y9" i="38"/>
  <c r="Z9" i="38"/>
  <c r="AA9" i="38"/>
  <c r="AB9" i="38"/>
  <c r="AC9" i="38"/>
  <c r="AD9" i="38"/>
  <c r="AE9" i="38"/>
  <c r="AF9" i="38"/>
  <c r="H10" i="38"/>
  <c r="I10" i="38"/>
  <c r="J10" i="38"/>
  <c r="K10" i="38"/>
  <c r="L10" i="38"/>
  <c r="M10" i="38"/>
  <c r="N10" i="38"/>
  <c r="O10" i="38"/>
  <c r="P10" i="38"/>
  <c r="Q10" i="38"/>
  <c r="R10" i="38"/>
  <c r="S10" i="38"/>
  <c r="T10" i="38"/>
  <c r="U10" i="38"/>
  <c r="V10" i="38"/>
  <c r="W10" i="38"/>
  <c r="X10" i="38"/>
  <c r="Y10" i="38"/>
  <c r="Z10" i="38"/>
  <c r="AA10" i="38"/>
  <c r="AB10" i="38"/>
  <c r="AC10" i="38"/>
  <c r="AD10" i="38"/>
  <c r="AE10" i="38"/>
  <c r="AF10" i="38"/>
  <c r="H11" i="38"/>
  <c r="I11" i="38"/>
  <c r="J11" i="38"/>
  <c r="K11" i="38"/>
  <c r="L11" i="38"/>
  <c r="M11" i="38"/>
  <c r="N11" i="38"/>
  <c r="O11" i="38"/>
  <c r="P11" i="38"/>
  <c r="Q11" i="38"/>
  <c r="R11" i="38"/>
  <c r="S11" i="38"/>
  <c r="T11" i="38"/>
  <c r="U11" i="38"/>
  <c r="V11" i="38"/>
  <c r="W11" i="38"/>
  <c r="X11" i="38"/>
  <c r="Y11" i="38"/>
  <c r="Z11" i="38"/>
  <c r="AA11" i="38"/>
  <c r="AB11" i="38"/>
  <c r="AC11" i="38"/>
  <c r="AD11" i="38"/>
  <c r="AE11" i="38"/>
  <c r="AF11" i="38"/>
  <c r="H12" i="38"/>
  <c r="I12" i="38"/>
  <c r="J12" i="38"/>
  <c r="K12" i="38"/>
  <c r="L12" i="38"/>
  <c r="M12" i="38"/>
  <c r="N12" i="38"/>
  <c r="O12" i="38"/>
  <c r="P12" i="38"/>
  <c r="Q12" i="38"/>
  <c r="R12" i="38"/>
  <c r="S12" i="38"/>
  <c r="T12" i="38"/>
  <c r="U12" i="38"/>
  <c r="V12" i="38"/>
  <c r="W12" i="38"/>
  <c r="X12" i="38"/>
  <c r="Y12" i="38"/>
  <c r="Z12" i="38"/>
  <c r="AA12" i="38"/>
  <c r="AB12" i="38"/>
  <c r="AC12" i="38"/>
  <c r="AD12" i="38"/>
  <c r="AE12" i="38"/>
  <c r="AF12" i="38"/>
  <c r="H13" i="38"/>
  <c r="I13" i="38"/>
  <c r="I27" i="38" s="1"/>
  <c r="I28" i="38" s="1"/>
  <c r="J13" i="38"/>
  <c r="K13" i="38"/>
  <c r="L13" i="38"/>
  <c r="M13" i="38"/>
  <c r="M27" i="38" s="1"/>
  <c r="M28" i="38" s="1"/>
  <c r="N13" i="38"/>
  <c r="O13" i="38"/>
  <c r="P13" i="38"/>
  <c r="Q13" i="38"/>
  <c r="Q27" i="38" s="1"/>
  <c r="Q28" i="38" s="1"/>
  <c r="R13" i="38"/>
  <c r="S13" i="38"/>
  <c r="T13" i="38"/>
  <c r="U13" i="38"/>
  <c r="U27" i="38" s="1"/>
  <c r="U28" i="38" s="1"/>
  <c r="V13" i="38"/>
  <c r="W13" i="38"/>
  <c r="X13" i="38"/>
  <c r="Y13" i="38"/>
  <c r="Y27" i="38" s="1"/>
  <c r="Y28" i="38" s="1"/>
  <c r="Z13" i="38"/>
  <c r="AA13" i="38"/>
  <c r="AB13" i="38"/>
  <c r="AC13" i="38"/>
  <c r="AC27" i="38" s="1"/>
  <c r="AC28" i="38" s="1"/>
  <c r="AD13" i="38"/>
  <c r="AE13" i="38"/>
  <c r="AF13" i="38"/>
  <c r="H14" i="38"/>
  <c r="I14" i="38"/>
  <c r="J14" i="38"/>
  <c r="K14" i="38"/>
  <c r="L14" i="38"/>
  <c r="M14" i="38"/>
  <c r="N14" i="38"/>
  <c r="O14" i="38"/>
  <c r="P14" i="38"/>
  <c r="Q14" i="38"/>
  <c r="R14" i="38"/>
  <c r="S14" i="38"/>
  <c r="T14" i="38"/>
  <c r="U14" i="38"/>
  <c r="V14" i="38"/>
  <c r="W14" i="38"/>
  <c r="X14" i="38"/>
  <c r="Y14" i="38"/>
  <c r="Z14" i="38"/>
  <c r="AA14" i="38"/>
  <c r="AB14" i="38"/>
  <c r="AC14" i="38"/>
  <c r="AD14" i="38"/>
  <c r="AE14" i="38"/>
  <c r="AF14" i="38"/>
  <c r="H15" i="38"/>
  <c r="I15" i="38"/>
  <c r="J15" i="38"/>
  <c r="K15" i="38"/>
  <c r="L15" i="38"/>
  <c r="M15" i="38"/>
  <c r="N15" i="38"/>
  <c r="O15" i="38"/>
  <c r="P15" i="38"/>
  <c r="Q15" i="38"/>
  <c r="R15" i="38"/>
  <c r="S15" i="38"/>
  <c r="T15" i="38"/>
  <c r="U15" i="38"/>
  <c r="V15" i="38"/>
  <c r="W15" i="38"/>
  <c r="X15" i="38"/>
  <c r="Y15" i="38"/>
  <c r="Z15" i="38"/>
  <c r="AA15" i="38"/>
  <c r="AB15" i="38"/>
  <c r="AC15" i="38"/>
  <c r="AD15" i="38"/>
  <c r="AE15" i="38"/>
  <c r="AF15" i="38"/>
  <c r="H16" i="38"/>
  <c r="I16" i="38"/>
  <c r="J16" i="38"/>
  <c r="K16" i="38"/>
  <c r="L16" i="38"/>
  <c r="M16" i="38"/>
  <c r="N16" i="38"/>
  <c r="O16" i="38"/>
  <c r="P16" i="38"/>
  <c r="Q16" i="38"/>
  <c r="R16" i="38"/>
  <c r="S16" i="38"/>
  <c r="T16" i="38"/>
  <c r="U16" i="38"/>
  <c r="V16" i="38"/>
  <c r="W16" i="38"/>
  <c r="X16" i="38"/>
  <c r="Y16" i="38"/>
  <c r="Z16" i="38"/>
  <c r="AA16" i="38"/>
  <c r="AB16" i="38"/>
  <c r="AC16" i="38"/>
  <c r="AD16" i="38"/>
  <c r="AE16" i="38"/>
  <c r="AF16" i="38"/>
  <c r="H17" i="38"/>
  <c r="I17" i="38"/>
  <c r="J17" i="38"/>
  <c r="J27" i="38" s="1"/>
  <c r="J28" i="38" s="1"/>
  <c r="K17" i="38"/>
  <c r="L17" i="38"/>
  <c r="M17" i="38"/>
  <c r="N17" i="38"/>
  <c r="N27" i="38" s="1"/>
  <c r="N28" i="38" s="1"/>
  <c r="O17" i="38"/>
  <c r="P17" i="38"/>
  <c r="Q17" i="38"/>
  <c r="R17" i="38"/>
  <c r="R27" i="38" s="1"/>
  <c r="R28" i="38" s="1"/>
  <c r="S17" i="38"/>
  <c r="T17" i="38"/>
  <c r="U17" i="38"/>
  <c r="V17" i="38"/>
  <c r="V27" i="38" s="1"/>
  <c r="V28" i="38" s="1"/>
  <c r="W17" i="38"/>
  <c r="X17" i="38"/>
  <c r="Y17" i="38"/>
  <c r="Z17" i="38"/>
  <c r="Z27" i="38" s="1"/>
  <c r="Z28" i="38" s="1"/>
  <c r="AA17" i="38"/>
  <c r="AB17" i="38"/>
  <c r="AC17" i="38"/>
  <c r="AD17" i="38"/>
  <c r="AD27" i="38" s="1"/>
  <c r="AD28" i="38" s="1"/>
  <c r="AE17" i="38"/>
  <c r="AF17" i="38"/>
  <c r="H18" i="38"/>
  <c r="I18" i="38"/>
  <c r="J18" i="38"/>
  <c r="K18" i="38"/>
  <c r="L18" i="38"/>
  <c r="M18" i="38"/>
  <c r="N18" i="38"/>
  <c r="O18" i="38"/>
  <c r="P18" i="38"/>
  <c r="Q18" i="38"/>
  <c r="R18" i="38"/>
  <c r="S18" i="38"/>
  <c r="T18" i="38"/>
  <c r="U18" i="38"/>
  <c r="V18" i="38"/>
  <c r="W18" i="38"/>
  <c r="X18" i="38"/>
  <c r="Y18" i="38"/>
  <c r="Z18" i="38"/>
  <c r="AA18" i="38"/>
  <c r="AB18" i="38"/>
  <c r="AC18" i="38"/>
  <c r="AD18" i="38"/>
  <c r="AE18" i="38"/>
  <c r="AF18" i="38"/>
  <c r="H19" i="38"/>
  <c r="I19" i="38"/>
  <c r="J19" i="38"/>
  <c r="K19" i="38"/>
  <c r="L19" i="38"/>
  <c r="M19" i="38"/>
  <c r="N19" i="38"/>
  <c r="O19" i="38"/>
  <c r="P19" i="38"/>
  <c r="Q19" i="38"/>
  <c r="R19" i="38"/>
  <c r="S19" i="38"/>
  <c r="T19" i="38"/>
  <c r="U19" i="38"/>
  <c r="V19" i="38"/>
  <c r="W19" i="38"/>
  <c r="X19" i="38"/>
  <c r="Y19" i="38"/>
  <c r="Z19" i="38"/>
  <c r="AA19" i="38"/>
  <c r="AB19" i="38"/>
  <c r="AC19" i="38"/>
  <c r="AD19" i="38"/>
  <c r="AE19" i="38"/>
  <c r="AF19" i="38"/>
  <c r="H20" i="38"/>
  <c r="I20" i="38"/>
  <c r="J20" i="38"/>
  <c r="K20" i="38"/>
  <c r="K27" i="38" s="1"/>
  <c r="K28" i="38" s="1"/>
  <c r="L20" i="38"/>
  <c r="M20" i="38"/>
  <c r="N20" i="38"/>
  <c r="O20" i="38"/>
  <c r="O27" i="38" s="1"/>
  <c r="O28" i="38" s="1"/>
  <c r="P20" i="38"/>
  <c r="Q20" i="38"/>
  <c r="R20" i="38"/>
  <c r="S20" i="38"/>
  <c r="S27" i="38" s="1"/>
  <c r="S28" i="38" s="1"/>
  <c r="T20" i="38"/>
  <c r="U20" i="38"/>
  <c r="V20" i="38"/>
  <c r="W20" i="38"/>
  <c r="W27" i="38" s="1"/>
  <c r="W28" i="38" s="1"/>
  <c r="X20" i="38"/>
  <c r="Y20" i="38"/>
  <c r="Z20" i="38"/>
  <c r="AA20" i="38"/>
  <c r="AA27" i="38" s="1"/>
  <c r="AA28" i="38" s="1"/>
  <c r="AB20" i="38"/>
  <c r="AC20" i="38"/>
  <c r="AD20" i="38"/>
  <c r="AE20" i="38"/>
  <c r="AE27" i="38" s="1"/>
  <c r="AE28" i="38" s="1"/>
  <c r="AF20" i="38"/>
  <c r="H21" i="38"/>
  <c r="I21" i="38"/>
  <c r="J21" i="38"/>
  <c r="K21" i="38"/>
  <c r="L21" i="38"/>
  <c r="M21" i="38"/>
  <c r="N21" i="38"/>
  <c r="O21" i="38"/>
  <c r="P21" i="38"/>
  <c r="Q21" i="38"/>
  <c r="R21" i="38"/>
  <c r="S21" i="38"/>
  <c r="T21" i="38"/>
  <c r="U21" i="38"/>
  <c r="V21" i="38"/>
  <c r="W21" i="38"/>
  <c r="X21" i="38"/>
  <c r="Y21" i="38"/>
  <c r="Z21" i="38"/>
  <c r="AA21" i="38"/>
  <c r="AB21" i="38"/>
  <c r="AC21" i="38"/>
  <c r="AD21" i="38"/>
  <c r="AE21" i="38"/>
  <c r="AF21" i="38"/>
  <c r="H22" i="38"/>
  <c r="I22" i="38"/>
  <c r="J22" i="38"/>
  <c r="K22" i="38"/>
  <c r="L22" i="38"/>
  <c r="M22" i="38"/>
  <c r="N22" i="38"/>
  <c r="O22" i="38"/>
  <c r="P22" i="38"/>
  <c r="Q22" i="38"/>
  <c r="R22" i="38"/>
  <c r="S22" i="38"/>
  <c r="T22" i="38"/>
  <c r="U22" i="38"/>
  <c r="V22" i="38"/>
  <c r="W22" i="38"/>
  <c r="X22" i="38"/>
  <c r="Y22" i="38"/>
  <c r="Z22" i="38"/>
  <c r="AA22" i="38"/>
  <c r="AB22" i="38"/>
  <c r="AC22" i="38"/>
  <c r="AD22" i="38"/>
  <c r="AE22" i="38"/>
  <c r="AF22" i="38"/>
  <c r="H23" i="38"/>
  <c r="I23" i="38"/>
  <c r="J23" i="38"/>
  <c r="K23" i="38"/>
  <c r="L23" i="38"/>
  <c r="M23" i="38"/>
  <c r="N23" i="38"/>
  <c r="O23" i="38"/>
  <c r="P23" i="38"/>
  <c r="Q23" i="38"/>
  <c r="R23" i="38"/>
  <c r="S23" i="38"/>
  <c r="T23" i="38"/>
  <c r="U23" i="38"/>
  <c r="V23" i="38"/>
  <c r="W23" i="38"/>
  <c r="X23" i="38"/>
  <c r="Y23" i="38"/>
  <c r="Z23" i="38"/>
  <c r="AA23" i="38"/>
  <c r="AB23" i="38"/>
  <c r="AC23" i="38"/>
  <c r="AD23" i="38"/>
  <c r="AE23" i="38"/>
  <c r="AF23" i="38"/>
  <c r="H24" i="38"/>
  <c r="I24" i="38"/>
  <c r="J24" i="38"/>
  <c r="K24" i="38"/>
  <c r="L24" i="38"/>
  <c r="M24" i="38"/>
  <c r="N24" i="38"/>
  <c r="O24" i="38"/>
  <c r="P24" i="38"/>
  <c r="Q24" i="38"/>
  <c r="R24" i="38"/>
  <c r="S24" i="38"/>
  <c r="T24" i="38"/>
  <c r="U24" i="38"/>
  <c r="V24" i="38"/>
  <c r="W24" i="38"/>
  <c r="X24" i="38"/>
  <c r="Y24" i="38"/>
  <c r="Z24" i="38"/>
  <c r="AA24" i="38"/>
  <c r="AB24" i="38"/>
  <c r="AC24" i="38"/>
  <c r="AD24" i="38"/>
  <c r="AE24" i="38"/>
  <c r="AF24" i="38"/>
  <c r="H25" i="38"/>
  <c r="I25" i="38"/>
  <c r="J25" i="38"/>
  <c r="K25" i="38"/>
  <c r="L25" i="38"/>
  <c r="M25" i="38"/>
  <c r="N25" i="38"/>
  <c r="O25" i="38"/>
  <c r="P25" i="38"/>
  <c r="Q25" i="38"/>
  <c r="R25" i="38"/>
  <c r="S25" i="38"/>
  <c r="T25" i="38"/>
  <c r="U25" i="38"/>
  <c r="V25" i="38"/>
  <c r="W25" i="38"/>
  <c r="X25" i="38"/>
  <c r="Y25" i="38"/>
  <c r="Z25" i="38"/>
  <c r="AA25" i="38"/>
  <c r="AB25" i="38"/>
  <c r="AC25" i="38"/>
  <c r="AD25" i="38"/>
  <c r="AE25" i="38"/>
  <c r="AF25" i="38"/>
  <c r="G4" i="38"/>
  <c r="G5" i="38"/>
  <c r="G6" i="38"/>
  <c r="G7" i="38"/>
  <c r="G8" i="38"/>
  <c r="G9" i="38"/>
  <c r="G10" i="38"/>
  <c r="G11" i="38"/>
  <c r="G12" i="38"/>
  <c r="G13" i="38"/>
  <c r="G14" i="38"/>
  <c r="G15" i="38"/>
  <c r="G16" i="38"/>
  <c r="G17" i="38"/>
  <c r="G18" i="38"/>
  <c r="G19" i="38"/>
  <c r="G20" i="38"/>
  <c r="G21" i="38"/>
  <c r="G22" i="38"/>
  <c r="G23" i="38"/>
  <c r="G24" i="38"/>
  <c r="G25" i="38"/>
  <c r="G3" i="38"/>
  <c r="F3" i="38"/>
  <c r="F4" i="38"/>
  <c r="F5" i="38"/>
  <c r="F6" i="38"/>
  <c r="F7" i="38"/>
  <c r="F8" i="38"/>
  <c r="F9" i="38"/>
  <c r="F10" i="38"/>
  <c r="F11" i="38"/>
  <c r="F12" i="38"/>
  <c r="F13" i="38"/>
  <c r="F14" i="38"/>
  <c r="F17" i="38"/>
  <c r="F18" i="38"/>
  <c r="F19" i="38"/>
  <c r="F20" i="38"/>
  <c r="F22" i="38"/>
  <c r="F23" i="38"/>
  <c r="H27" i="38"/>
  <c r="H28" i="38" s="1"/>
  <c r="L27" i="38"/>
  <c r="L28" i="38" s="1"/>
  <c r="P27" i="38"/>
  <c r="P28" i="38" s="1"/>
  <c r="T27" i="38"/>
  <c r="T28" i="38" s="1"/>
  <c r="X27" i="38"/>
  <c r="X28" i="38" s="1"/>
  <c r="AB27" i="38"/>
  <c r="AB28" i="38" s="1"/>
  <c r="F28" i="38"/>
  <c r="F3" i="39"/>
  <c r="F4" i="39"/>
  <c r="F5" i="39"/>
  <c r="F6" i="39"/>
  <c r="F7" i="39"/>
  <c r="F8" i="39"/>
  <c r="F9" i="39"/>
  <c r="F10" i="39"/>
  <c r="F11" i="39"/>
  <c r="F12" i="39"/>
  <c r="F13" i="39"/>
  <c r="F14" i="39"/>
  <c r="F17" i="39"/>
  <c r="F18" i="39"/>
  <c r="F19" i="39"/>
  <c r="F20" i="39"/>
  <c r="F22" i="39"/>
  <c r="F23" i="39"/>
  <c r="F28" i="39"/>
  <c r="X6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X40" i="4"/>
  <c r="X41" i="4"/>
  <c r="X42" i="4"/>
  <c r="X43" i="4"/>
  <c r="X44" i="4"/>
  <c r="X45" i="4"/>
  <c r="X46" i="4"/>
  <c r="X47" i="4"/>
  <c r="X48" i="4"/>
  <c r="X49" i="4"/>
  <c r="W55" i="4"/>
  <c r="V55" i="4"/>
  <c r="U55" i="4"/>
  <c r="T55" i="4"/>
  <c r="S55" i="4"/>
  <c r="R55" i="4"/>
  <c r="Q55" i="4"/>
  <c r="P55" i="4"/>
  <c r="O55" i="4"/>
  <c r="N55" i="4"/>
  <c r="M55" i="4"/>
  <c r="K55" i="4"/>
  <c r="I51" i="4"/>
  <c r="I52" i="4" s="1"/>
  <c r="H51" i="4"/>
  <c r="H53" i="4"/>
  <c r="T51" i="4"/>
  <c r="T52" i="4" s="1"/>
  <c r="N51" i="4"/>
  <c r="N52" i="4"/>
  <c r="J51" i="4"/>
  <c r="J52" i="4" s="1"/>
  <c r="K51" i="4"/>
  <c r="M51" i="4"/>
  <c r="O51" i="4"/>
  <c r="P51" i="4"/>
  <c r="Q51" i="4"/>
  <c r="R51" i="4"/>
  <c r="S51" i="4"/>
  <c r="U51" i="4"/>
  <c r="V51" i="4"/>
  <c r="V52" i="4" s="1"/>
  <c r="W51" i="4"/>
  <c r="Y51" i="4"/>
  <c r="Z51" i="4"/>
  <c r="K52" i="4"/>
  <c r="M52" i="4"/>
  <c r="O52" i="4"/>
  <c r="P52" i="4"/>
  <c r="Q52" i="4"/>
  <c r="R52" i="4"/>
  <c r="S52" i="4"/>
  <c r="U52" i="4"/>
  <c r="W52" i="4"/>
  <c r="G52" i="4"/>
  <c r="U27" i="19"/>
  <c r="U28" i="19" s="1"/>
  <c r="T27" i="19"/>
  <c r="T28" i="19"/>
  <c r="S27" i="19"/>
  <c r="S28" i="19" s="1"/>
  <c r="N27" i="19"/>
  <c r="N28" i="19"/>
  <c r="M27" i="19"/>
  <c r="M28" i="19" s="1"/>
  <c r="Q27" i="19"/>
  <c r="Q28" i="19"/>
  <c r="AG36" i="19"/>
  <c r="AG37" i="19"/>
  <c r="AG38" i="19"/>
  <c r="AG39" i="19"/>
  <c r="AA40" i="19"/>
  <c r="AK40" i="19" s="1"/>
  <c r="AC40" i="19"/>
  <c r="AD40" i="19"/>
  <c r="AE40" i="19"/>
  <c r="AF40" i="19"/>
  <c r="AB27" i="19"/>
  <c r="AB28" i="19" s="1"/>
  <c r="W27" i="19"/>
  <c r="W28" i="19" s="1"/>
  <c r="AE27" i="19"/>
  <c r="AE28" i="19" s="1"/>
  <c r="AC27" i="19"/>
  <c r="AC28" i="19" s="1"/>
  <c r="Z27" i="19"/>
  <c r="Z28" i="19" s="1"/>
  <c r="Y27" i="19"/>
  <c r="Y28" i="19" s="1"/>
  <c r="X27" i="19"/>
  <c r="X28" i="19" s="1"/>
  <c r="V27" i="19"/>
  <c r="V28" i="19" s="1"/>
  <c r="R27" i="19"/>
  <c r="R28" i="19" s="1"/>
  <c r="P27" i="19"/>
  <c r="P28" i="19" s="1"/>
  <c r="O27" i="19"/>
  <c r="O28" i="19" s="1"/>
  <c r="L27" i="19"/>
  <c r="L28" i="19" s="1"/>
  <c r="K27" i="19"/>
  <c r="K28" i="19" s="1"/>
  <c r="J27" i="19"/>
  <c r="J28" i="19" s="1"/>
  <c r="I27" i="19"/>
  <c r="F3" i="19"/>
  <c r="F4" i="19"/>
  <c r="F5" i="19"/>
  <c r="F6" i="19"/>
  <c r="F7" i="19"/>
  <c r="F8" i="19"/>
  <c r="F9" i="19"/>
  <c r="F10" i="19"/>
  <c r="F11" i="19"/>
  <c r="F12" i="19"/>
  <c r="F13" i="19"/>
  <c r="F14" i="19"/>
  <c r="F17" i="19"/>
  <c r="F18" i="19"/>
  <c r="F19" i="19"/>
  <c r="F20" i="19"/>
  <c r="F22" i="19"/>
  <c r="F23" i="19"/>
  <c r="G27" i="19"/>
  <c r="H27" i="19"/>
  <c r="H28" i="19" s="1"/>
  <c r="AA27" i="19"/>
  <c r="AA28" i="19" s="1"/>
  <c r="AD27" i="19"/>
  <c r="F28" i="19"/>
  <c r="G28" i="19"/>
  <c r="I28" i="19"/>
  <c r="AD28" i="19"/>
  <c r="I39" i="19"/>
  <c r="K35" i="19" s="1"/>
  <c r="J39" i="19"/>
  <c r="L35" i="19" s="1"/>
  <c r="M35" i="19" s="1"/>
  <c r="R36" i="19"/>
  <c r="S36" i="19"/>
  <c r="S40" i="19" s="1"/>
  <c r="R37" i="19"/>
  <c r="R38" i="19"/>
  <c r="R39" i="19"/>
  <c r="S37" i="19"/>
  <c r="S45" i="19" s="1"/>
  <c r="S38" i="19"/>
  <c r="S39" i="19"/>
  <c r="T40" i="19"/>
  <c r="R46" i="19"/>
  <c r="S47" i="19"/>
  <c r="T48" i="19"/>
  <c r="V36" i="19" l="1"/>
  <c r="V37" i="19"/>
  <c r="V39" i="19"/>
  <c r="G29" i="4"/>
  <c r="V38" i="19"/>
  <c r="AA28" i="1"/>
  <c r="F22" i="1" s="1"/>
  <c r="AA52" i="4"/>
  <c r="R40" i="19"/>
  <c r="U37" i="19" s="1"/>
  <c r="W37" i="19" s="1"/>
  <c r="X51" i="4"/>
  <c r="G14" i="4"/>
  <c r="S46" i="19"/>
  <c r="R45" i="19"/>
  <c r="L39" i="19"/>
  <c r="S44" i="19"/>
  <c r="K38" i="19"/>
  <c r="U39" i="19"/>
  <c r="W39" i="19" s="1"/>
  <c r="G32" i="4"/>
  <c r="G8" i="4"/>
  <c r="R47" i="19"/>
  <c r="R44" i="19"/>
  <c r="R48" i="19" s="1"/>
  <c r="U46" i="19" s="1"/>
  <c r="L37" i="19"/>
  <c r="M37" i="19" s="1"/>
  <c r="L36" i="19"/>
  <c r="M36" i="19" s="1"/>
  <c r="AG40" i="19"/>
  <c r="H52" i="4"/>
  <c r="G27" i="38"/>
  <c r="G28" i="38" s="1"/>
  <c r="AF28" i="38" s="1"/>
  <c r="U27" i="40"/>
  <c r="U28" i="40" s="1"/>
  <c r="AC27" i="40"/>
  <c r="AC28" i="40" s="1"/>
  <c r="M27" i="40"/>
  <c r="M28" i="40" s="1"/>
  <c r="Y27" i="40"/>
  <c r="Y28" i="40" s="1"/>
  <c r="Q27" i="40"/>
  <c r="Q28" i="40" s="1"/>
  <c r="I27" i="40"/>
  <c r="I28" i="40" s="1"/>
  <c r="AE27" i="40"/>
  <c r="AE28" i="40" s="1"/>
  <c r="W27" i="40"/>
  <c r="W28" i="40" s="1"/>
  <c r="S27" i="40"/>
  <c r="S28" i="40" s="1"/>
  <c r="O27" i="40"/>
  <c r="O28" i="40" s="1"/>
  <c r="G27" i="40"/>
  <c r="G28" i="40" s="1"/>
  <c r="K27" i="40"/>
  <c r="K28" i="40" s="1"/>
  <c r="AA27" i="40"/>
  <c r="AA28" i="40" s="1"/>
  <c r="AD27" i="40"/>
  <c r="AD28" i="40" s="1"/>
  <c r="AB27" i="40"/>
  <c r="AB28" i="40" s="1"/>
  <c r="Z27" i="40"/>
  <c r="Z28" i="40" s="1"/>
  <c r="X27" i="40"/>
  <c r="X28" i="40" s="1"/>
  <c r="V27" i="40"/>
  <c r="V28" i="40" s="1"/>
  <c r="T27" i="40"/>
  <c r="T28" i="40" s="1"/>
  <c r="R27" i="40"/>
  <c r="R28" i="40" s="1"/>
  <c r="P27" i="40"/>
  <c r="P28" i="40" s="1"/>
  <c r="N27" i="40"/>
  <c r="N28" i="40" s="1"/>
  <c r="L27" i="40"/>
  <c r="L28" i="40" s="1"/>
  <c r="J27" i="40"/>
  <c r="J28" i="40" s="1"/>
  <c r="H27" i="40"/>
  <c r="H28" i="40" s="1"/>
  <c r="U36" i="19"/>
  <c r="U38" i="19"/>
  <c r="W38" i="19" s="1"/>
  <c r="AF28" i="19"/>
  <c r="AH40" i="19"/>
  <c r="AH36" i="19"/>
  <c r="AI36" i="19" s="1"/>
  <c r="AH37" i="19"/>
  <c r="AI37" i="19" s="1"/>
  <c r="AH38" i="19"/>
  <c r="AI38" i="19" s="1"/>
  <c r="AH39" i="19"/>
  <c r="AI39" i="19" s="1"/>
  <c r="K39" i="19"/>
  <c r="L38" i="19"/>
  <c r="M38" i="19" s="1"/>
  <c r="M40" i="19" s="1"/>
  <c r="K37" i="19"/>
  <c r="K36" i="19"/>
  <c r="G45" i="4"/>
  <c r="F21" i="1"/>
  <c r="F10" i="1"/>
  <c r="H10" i="1" s="1"/>
  <c r="F15" i="1"/>
  <c r="H15" i="1" s="1"/>
  <c r="F25" i="1"/>
  <c r="H25" i="1" s="1"/>
  <c r="F14" i="1"/>
  <c r="F20" i="1" l="1"/>
  <c r="F13" i="1"/>
  <c r="H13" i="1" s="1"/>
  <c r="F6" i="1"/>
  <c r="H6" i="1" s="1"/>
  <c r="F4" i="1"/>
  <c r="U47" i="19"/>
  <c r="U45" i="19"/>
  <c r="G41" i="4"/>
  <c r="G31" i="4"/>
  <c r="G27" i="4"/>
  <c r="G39" i="4"/>
  <c r="G44" i="4"/>
  <c r="G38" i="4"/>
  <c r="G34" i="4"/>
  <c r="F24" i="1"/>
  <c r="H24" i="1" s="1"/>
  <c r="F12" i="1"/>
  <c r="H12" i="1" s="1"/>
  <c r="F8" i="1"/>
  <c r="G46" i="4"/>
  <c r="F9" i="1"/>
  <c r="F19" i="1"/>
  <c r="H19" i="1" s="1"/>
  <c r="F3" i="1"/>
  <c r="F5" i="1"/>
  <c r="F7" i="1"/>
  <c r="F18" i="1"/>
  <c r="H18" i="1" s="1"/>
  <c r="F11" i="1"/>
  <c r="H11" i="1" s="1"/>
  <c r="U44" i="19"/>
  <c r="G28" i="4"/>
  <c r="S48" i="19"/>
  <c r="V46" i="19" s="1"/>
  <c r="W46" i="19" s="1"/>
  <c r="G6" i="4"/>
  <c r="V40" i="19"/>
  <c r="AF28" i="40"/>
  <c r="AI40" i="19"/>
  <c r="AJ36" i="19" s="1"/>
  <c r="U48" i="19"/>
  <c r="H28" i="1"/>
  <c r="H29" i="1" s="1"/>
  <c r="AD29" i="1" s="1"/>
  <c r="AJ39" i="19"/>
  <c r="AK39" i="19" s="1"/>
  <c r="AJ37" i="19"/>
  <c r="AK37" i="19" s="1"/>
  <c r="U40" i="19"/>
  <c r="W36" i="19"/>
  <c r="W47" i="19" l="1"/>
  <c r="V44" i="19"/>
  <c r="V48" i="19" s="1"/>
  <c r="V47" i="19"/>
  <c r="V45" i="19"/>
  <c r="W45" i="19" s="1"/>
  <c r="AK36" i="19"/>
  <c r="AJ38" i="19"/>
  <c r="AK38" i="19" s="1"/>
  <c r="W40" i="19"/>
  <c r="X36" i="19" s="1"/>
  <c r="W44" i="19" l="1"/>
  <c r="W48" i="19" s="1"/>
  <c r="X44" i="19" s="1"/>
  <c r="Y36" i="19"/>
  <c r="Y44" i="19"/>
  <c r="AJ40" i="19"/>
  <c r="X45" i="19"/>
  <c r="Y45" i="19" s="1"/>
  <c r="X47" i="19"/>
  <c r="Y47" i="19" s="1"/>
  <c r="X46" i="19"/>
  <c r="Y46" i="19" s="1"/>
  <c r="X39" i="19"/>
  <c r="Y39" i="19" s="1"/>
  <c r="X37" i="19"/>
  <c r="Y37" i="19" s="1"/>
  <c r="X38" i="19"/>
  <c r="Y38" i="19" s="1"/>
  <c r="AK41" i="19"/>
  <c r="X48" i="19" l="1"/>
  <c r="Y48" i="19"/>
  <c r="X40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Sazp</author>
  </authors>
  <commentList>
    <comment ref="Y40" authorId="0" shapeId="0" xr:uid="{00000000-0006-0000-0200-000001000000}">
      <text>
        <r>
          <rPr>
            <b/>
            <sz val="8"/>
            <color indexed="81"/>
            <rFont val="Tahoma"/>
            <charset val="238"/>
          </rPr>
          <t>Sazp:</t>
        </r>
        <r>
          <rPr>
            <sz val="8"/>
            <color indexed="81"/>
            <rFont val="Tahoma"/>
            <charset val="238"/>
          </rPr>
          <t xml:space="preserve">
Vložená celková hmotnosť kaprov</t>
        </r>
      </text>
    </comment>
  </commentList>
</comments>
</file>

<file path=xl/sharedStrings.xml><?xml version="1.0" encoding="utf-8"?>
<sst xmlns="http://schemas.openxmlformats.org/spreadsheetml/2006/main" count="883" uniqueCount="265">
  <si>
    <t>nazov</t>
  </si>
  <si>
    <t>charakter</t>
  </si>
  <si>
    <t>ucel</t>
  </si>
  <si>
    <t>Bystrica (BB)</t>
  </si>
  <si>
    <t>lososový - P</t>
  </si>
  <si>
    <t>lovný</t>
  </si>
  <si>
    <t>Tajovský potok</t>
  </si>
  <si>
    <t>kaprový</t>
  </si>
  <si>
    <t>VN Badín</t>
  </si>
  <si>
    <t>Hron (BB) - chovné potoky</t>
  </si>
  <si>
    <t>chovný</t>
  </si>
  <si>
    <t>Ľupčica</t>
  </si>
  <si>
    <t>Selčiansky potok</t>
  </si>
  <si>
    <t>Starohorský potok č. 1</t>
  </si>
  <si>
    <t>Malachovský potok</t>
  </si>
  <si>
    <t>Moštenický potok</t>
  </si>
  <si>
    <t>Lukavica</t>
  </si>
  <si>
    <t>VN Tŕstie</t>
  </si>
  <si>
    <t>OR Pod Rybou</t>
  </si>
  <si>
    <t>L1</t>
  </si>
  <si>
    <t>plocha (ha)</t>
  </si>
  <si>
    <t>dlžka (m)</t>
  </si>
  <si>
    <t>šírka ústia (m)</t>
  </si>
  <si>
    <t>Bystrica (BB) - prítoky</t>
  </si>
  <si>
    <t>Tajovský potok - prítoky</t>
  </si>
  <si>
    <t>K3  2500 kg, L2 50 kg, Zu1 1500</t>
  </si>
  <si>
    <t>K3  800 kg, L1 20 kg, Zu1 350</t>
  </si>
  <si>
    <t>K3 800 kg, L2 15 kg, Šťr 300 ks</t>
  </si>
  <si>
    <t>K3  250 kg, L2 15 kg, Šťr 250</t>
  </si>
  <si>
    <t>Hutná (Ľubietovka)</t>
  </si>
  <si>
    <t>Plesk2 - 100 kg</t>
  </si>
  <si>
    <t>Pp1/2 - 7000 ks</t>
  </si>
  <si>
    <t>Pp1/2 - 3000 ks</t>
  </si>
  <si>
    <t>Pp1/2 - 2600 ks</t>
  </si>
  <si>
    <t>Pp1/2 - 2000 ks</t>
  </si>
  <si>
    <t>Pp1/2 - 1300 ks</t>
  </si>
  <si>
    <t>Pp1/2 - 2200 ks</t>
  </si>
  <si>
    <t>Pp1/2 - 2300 ks</t>
  </si>
  <si>
    <t>Pp1/2  ks</t>
  </si>
  <si>
    <t>Li1  ks</t>
  </si>
  <si>
    <t>Pl2  kg</t>
  </si>
  <si>
    <t>A2  kg</t>
  </si>
  <si>
    <t>Šťr  ks</t>
  </si>
  <si>
    <t>Zui  ks</t>
  </si>
  <si>
    <t>Zu1  ks</t>
  </si>
  <si>
    <t>Pds1  ks</t>
  </si>
  <si>
    <t>Pdr  ks</t>
  </si>
  <si>
    <t>Pd1  ks</t>
  </si>
  <si>
    <t>Pd2  kg</t>
  </si>
  <si>
    <t>Pp0  ks</t>
  </si>
  <si>
    <t>Pp2  ks</t>
  </si>
  <si>
    <t>celková plocha (ha)</t>
  </si>
  <si>
    <t>minim_zarb</t>
  </si>
  <si>
    <t>iné  kg</t>
  </si>
  <si>
    <t>Pp_prepocet ks</t>
  </si>
  <si>
    <t>dosaď</t>
  </si>
  <si>
    <t>Rybníčky Cenovo</t>
  </si>
  <si>
    <t>Rybníčky Badín</t>
  </si>
  <si>
    <t>VVN Badín</t>
  </si>
  <si>
    <t>SUM</t>
  </si>
  <si>
    <t>Hutná - prítoky</t>
  </si>
  <si>
    <t>Li1 10000 ks, Hl1 100 ks, Pds1 10000 ks</t>
  </si>
  <si>
    <t>Li1 15000 ks, Hl1 120 ks, Pds1 15000 ks</t>
  </si>
  <si>
    <t>kaprový (Hl)</t>
  </si>
  <si>
    <t>lososový - Li (Hl)</t>
  </si>
  <si>
    <t>SKK</t>
  </si>
  <si>
    <t>K3  kg jar</t>
  </si>
  <si>
    <t>K2  kg jeseň</t>
  </si>
  <si>
    <t>Hl1  ks</t>
  </si>
  <si>
    <t>K1  kg jar</t>
  </si>
  <si>
    <t>Potok Bystrica od ústia do rieky Hron po pramene, vrátane pravostranného prítoku Harmanec od ústia po pramene.</t>
  </si>
  <si>
    <t>Pravostranné prítoky Bystrice - Cenovo s Racvalovským p; Košiarsky p; Laskomer a ľavostranné prítoky Bystrice - Banský p; Sásovský p. od ústia po pramene.</t>
  </si>
  <si>
    <t>Pravostranné prítoky Hrona - Badínsky p; Vlkanovský p; Rakytovský p; Kremnička I. + II., Udurná, Istebník a ľavostranné prítoky - Platina, Hronsecký p; Peťovský p; Môlčanský p; Malé Plavno,  Plavno, Driekaňa od ústia po pramene.</t>
  </si>
  <si>
    <t>Čiastkové povodie rieky Hron od cestného mosta Sliač - Hájniky po cestný most v B. Bystrici - Radvaň.</t>
  </si>
  <si>
    <t>Čiastkové povodie rieky Hron od cestného mosta v B. Bystrici - Radvaň po ústie potoka Hutná (Lubietovka ) pri obci Lučatín.</t>
  </si>
  <si>
    <t>Potoky  Vôdka od vodopádu v Ľubietovej po pramene a Slobodný p; od sútoku s Hutnou po pramene.</t>
  </si>
  <si>
    <t>Potok Hutná ( Ľubietovka ) od ústia do rieky Hron po pramene a Vôdka od ústia po vodopád v Ľubietovej.</t>
  </si>
  <si>
    <t>Čiastkové povodie potoka Lukavica od ústia do rieky Hron po pramene s pravostranným prítokom Jasenica.</t>
  </si>
  <si>
    <t>Čiastkové povodie Ľupčice od ústia do Hrona po pramene s ľavostrannými prítokmi - Bačúrovský p; Podkonický p; a pravostranným prítokom Banský p.</t>
  </si>
  <si>
    <t>Čiastkové povodie Malachovského potoka od ústia do Hrona po pramene s prítokmi.</t>
  </si>
  <si>
    <t>Čiastkové povodie Moštenického potoka od ústia do Hrona po pramene vrátane Uhliarskeho potoka.</t>
  </si>
  <si>
    <t>Vodná plocha odstavného ramene Hrona pod cestným mostom za obcou Šalková smerom na Sl. Ľupču.</t>
  </si>
  <si>
    <t>Vodná plocha odstaveného ramena v meste Banská Bystrica - časť Uhlisko.</t>
  </si>
  <si>
    <t>Čiastkové povodie Selčianskeho potoka od ústia do rieky Hron po pramene s pravostrannými prítokmi - Lukačovský p; a Nemčiansky p. od ústia po pramene.</t>
  </si>
  <si>
    <t>Starohorský potok od sútoku s Bystrickým potokom po cestný most v obci Staré Hory.</t>
  </si>
  <si>
    <t>Tajovský potok od ústia do Hrona po pramene.</t>
  </si>
  <si>
    <t>Pravostranné prítoky Tajovky - Farebný p; Mútňanský p; a ľavostranné prítoky - Kordický p; Riečanka od ústia po pramene.</t>
  </si>
  <si>
    <t>Vodná plocha nádrže pri obci Badín.</t>
  </si>
  <si>
    <t>Vodná plocha nádrže pri obci Šalková.</t>
  </si>
  <si>
    <t>Vodná plocha nádrže na Mútňanskom potoku pod Suchým Vrchom pri osade Ortuty.</t>
  </si>
  <si>
    <t>Hron č. 8</t>
  </si>
  <si>
    <t>Hron č. 9</t>
  </si>
  <si>
    <t>popis revíru</t>
  </si>
  <si>
    <t>názov revíru</t>
  </si>
  <si>
    <t>tok</t>
  </si>
  <si>
    <t>Harmanec</t>
  </si>
  <si>
    <t>Bystrica</t>
  </si>
  <si>
    <t>Racvalovský p.</t>
  </si>
  <si>
    <t>Košiarsky p.</t>
  </si>
  <si>
    <t>Laskomer</t>
  </si>
  <si>
    <t>Banský p.</t>
  </si>
  <si>
    <t>Sásovský p.</t>
  </si>
  <si>
    <t>Cenovo</t>
  </si>
  <si>
    <t>účel</t>
  </si>
  <si>
    <t>Vlkanovský p.</t>
  </si>
  <si>
    <t>Rakytovec</t>
  </si>
  <si>
    <t>Kremnička I. + II.</t>
  </si>
  <si>
    <t>Udurná</t>
  </si>
  <si>
    <t>Istebník</t>
  </si>
  <si>
    <t>Platina</t>
  </si>
  <si>
    <t>Hronsecký p.</t>
  </si>
  <si>
    <t>Peťovský p.</t>
  </si>
  <si>
    <t>Môlčanský p.</t>
  </si>
  <si>
    <t>Malé Plavno</t>
  </si>
  <si>
    <t>Plavno</t>
  </si>
  <si>
    <t>Driekyňa</t>
  </si>
  <si>
    <t>Badínsky p.</t>
  </si>
  <si>
    <t>Hron od cestného mosta Sliač - Hájniky po cestný most v B. Bystrici - Radvaň.</t>
  </si>
  <si>
    <t>Slobodný p.</t>
  </si>
  <si>
    <t>Vôdka od vodopádu v Ľubietovej po pramene.</t>
  </si>
  <si>
    <t>Jasenica</t>
  </si>
  <si>
    <t>Bačúrovský p.</t>
  </si>
  <si>
    <t>Podkonický p.</t>
  </si>
  <si>
    <t>Lupčica</t>
  </si>
  <si>
    <t>Malachovský p. s prítokmi</t>
  </si>
  <si>
    <t>Hron od cestného mosta v B. Bystrici - Radvaň po ústie potoka Hutná (Lubietovka).</t>
  </si>
  <si>
    <t>Uhliarsky p.</t>
  </si>
  <si>
    <t>Moštenický p.</t>
  </si>
  <si>
    <t>Lukačovský p.</t>
  </si>
  <si>
    <t>Nemčiansky p.</t>
  </si>
  <si>
    <t>Selčiansky p.</t>
  </si>
  <si>
    <t>Starohorský p.</t>
  </si>
  <si>
    <t>Tajovský p.</t>
  </si>
  <si>
    <t>Farebný p.</t>
  </si>
  <si>
    <t>Mútňanský p.</t>
  </si>
  <si>
    <t>Kordický p.</t>
  </si>
  <si>
    <t>Riečanka</t>
  </si>
  <si>
    <t>Hutná ( Ľubietovka ) od ústia po pramene a Vôdka od ústia po vodopád v Ľubietovej</t>
  </si>
  <si>
    <t>Hl2  kg</t>
  </si>
  <si>
    <t>Iné  kg</t>
  </si>
  <si>
    <t>Iné  ks</t>
  </si>
  <si>
    <t>zlovené</t>
  </si>
  <si>
    <t>vysadené</t>
  </si>
  <si>
    <t>lokalita</t>
  </si>
  <si>
    <t>morfologické údaje</t>
  </si>
  <si>
    <t>Pp2  kg</t>
  </si>
  <si>
    <t>Pp2 kg</t>
  </si>
  <si>
    <t>1 ks =</t>
  </si>
  <si>
    <t>Pp1ks</t>
  </si>
  <si>
    <t>Pp 1/2  ks</t>
  </si>
  <si>
    <t>Pp1  ks</t>
  </si>
  <si>
    <t>Pp1 ks</t>
  </si>
  <si>
    <t>OO</t>
  </si>
  <si>
    <t>OR Biotika</t>
  </si>
  <si>
    <t>VN Badín - odchované</t>
  </si>
  <si>
    <t>kg</t>
  </si>
  <si>
    <t>K3  kg jeseň</t>
  </si>
  <si>
    <t>Hronské rameno Plavno</t>
  </si>
  <si>
    <t>Kar  kg</t>
  </si>
  <si>
    <t>Tlb1 kg</t>
  </si>
  <si>
    <t>SPOLU Sk</t>
  </si>
  <si>
    <t>Názov</t>
  </si>
  <si>
    <t>Zolná</t>
  </si>
  <si>
    <t>ZV</t>
  </si>
  <si>
    <t>Potok Zolná s prítokmi</t>
  </si>
  <si>
    <t xml:space="preserve">množstvo násad </t>
  </si>
  <si>
    <t>cena násad v SKK</t>
  </si>
  <si>
    <t xml:space="preserve"> Monte kg</t>
  </si>
  <si>
    <t>Čiastkové povodie rieky Hron od ústia Lukavice po cestný most v B. Bystrici - Radvaň.</t>
  </si>
  <si>
    <t>Li2  ks</t>
  </si>
  <si>
    <t>Šť2  kg</t>
  </si>
  <si>
    <t>Reálne množstvá:</t>
  </si>
  <si>
    <t>kapor</t>
  </si>
  <si>
    <t>Jadro upravené podľa úživnosti, RUPIN presne!</t>
  </si>
  <si>
    <r>
      <t xml:space="preserve">ĺ </t>
    </r>
    <r>
      <rPr>
        <sz val="10"/>
        <rFont val="Arial"/>
        <family val="2"/>
        <charset val="238"/>
      </rPr>
      <t>ks</t>
    </r>
  </si>
  <si>
    <r>
      <t xml:space="preserve">ĺ </t>
    </r>
    <r>
      <rPr>
        <sz val="10"/>
        <rFont val="Arial"/>
        <family val="2"/>
        <charset val="238"/>
      </rPr>
      <t>kg</t>
    </r>
  </si>
  <si>
    <t>%-ks</t>
  </si>
  <si>
    <t>%-kg</t>
  </si>
  <si>
    <t>Rupin - kg</t>
  </si>
  <si>
    <t>OR Pod rybou</t>
  </si>
  <si>
    <t>Úlovky kapra</t>
  </si>
  <si>
    <t>ks</t>
  </si>
  <si>
    <t>ha</t>
  </si>
  <si>
    <t>ks-%</t>
  </si>
  <si>
    <t>kg-%</t>
  </si>
  <si>
    <t>%</t>
  </si>
  <si>
    <t>kg K2-3</t>
  </si>
  <si>
    <t>absolutné úlovky</t>
  </si>
  <si>
    <t>HR Plavno</t>
  </si>
  <si>
    <t>ks/ha</t>
  </si>
  <si>
    <t>kg/ha</t>
  </si>
  <si>
    <t>úlovky na 1ha</t>
  </si>
  <si>
    <t>sum1+</t>
  </si>
  <si>
    <t>K3</t>
  </si>
  <si>
    <t>upravené pre r. 2005</t>
  </si>
  <si>
    <t>Zolná + VN Môťová</t>
  </si>
  <si>
    <t>A1  kg</t>
  </si>
  <si>
    <t>menšia</t>
  </si>
  <si>
    <t>väčšia</t>
  </si>
  <si>
    <t>podryba</t>
  </si>
  <si>
    <t>badín</t>
  </si>
  <si>
    <t>plavno</t>
  </si>
  <si>
    <t>trstie</t>
  </si>
  <si>
    <t>údaje zo životných tabuliek kaprových osádok</t>
  </si>
  <si>
    <t>doplnok</t>
  </si>
  <si>
    <t>%%</t>
  </si>
  <si>
    <t>SUUM     kg</t>
  </si>
  <si>
    <t>Pp1/2 - 700 ks</t>
  </si>
  <si>
    <t>Pp1/2 - 2400 ks</t>
  </si>
  <si>
    <t>Pp1/2 - 6000 ks</t>
  </si>
  <si>
    <t>Pp1/2 - 1200 ks</t>
  </si>
  <si>
    <t>Pp1/2 - 1600 ks</t>
  </si>
  <si>
    <t>Pp1/2 - 3500 ks</t>
  </si>
  <si>
    <t>Pp_prepocet ks/ha</t>
  </si>
  <si>
    <t>Pp1/2 - 10000 ks</t>
  </si>
  <si>
    <t>Pp1/2 - 2500 ks</t>
  </si>
  <si>
    <t>Minimálne zarybnenie - zmeny 2006</t>
  </si>
  <si>
    <t>Pp0 ks</t>
  </si>
  <si>
    <t>Pds0 ks jar</t>
  </si>
  <si>
    <t>L2 kg</t>
  </si>
  <si>
    <t>Pp1/2 - 10000 ks, Li1 3000 ks</t>
  </si>
  <si>
    <t>Li1 20000 ks, Hl1 120 ks, Pds1 20000 ks</t>
  </si>
  <si>
    <t>Pp1/2 - 1400 ks</t>
  </si>
  <si>
    <t>Pp1/2 - 3300 ks, Li1 - 2000 ks</t>
  </si>
  <si>
    <t>Zarybňovací plán rybárskych revírov MsO SRZ Banská Bystrica - 2007</t>
  </si>
  <si>
    <t>K&gt;3  kg jar</t>
  </si>
  <si>
    <t>Šť1  kg</t>
  </si>
  <si>
    <t>Prvotný model zarybňovacieho plánu rybárskych revírov MsO SRZ Banská Bystrica</t>
  </si>
  <si>
    <t>Nákup násad do rybárskych revírov MsO SRZ Banská Bystrica - 2008</t>
  </si>
  <si>
    <t>Zarybňovací plán rybárskych revírov MsO SRZ Banská Bystrica - 2008</t>
  </si>
  <si>
    <t>EUR</t>
  </si>
  <si>
    <t>Ppr  ks</t>
  </si>
  <si>
    <t>Pp3 kg</t>
  </si>
  <si>
    <t>Pd1 ks</t>
  </si>
  <si>
    <t>Pd2 kg</t>
  </si>
  <si>
    <t>Pds1 ks</t>
  </si>
  <si>
    <t>K3 kg jar</t>
  </si>
  <si>
    <t>K3 kg jeseň</t>
  </si>
  <si>
    <t>Zu1 ks</t>
  </si>
  <si>
    <t>L2,3 kg</t>
  </si>
  <si>
    <t>Mrs1 ks</t>
  </si>
  <si>
    <t>Ja1 ks</t>
  </si>
  <si>
    <t>HRON č.8</t>
  </si>
  <si>
    <t>HRON č.9 c</t>
  </si>
  <si>
    <t>HRON č.9 a ( CHAP)</t>
  </si>
  <si>
    <t>HRON č.9 b</t>
  </si>
  <si>
    <t>Hutná</t>
  </si>
  <si>
    <t>Chovné potoky</t>
  </si>
  <si>
    <t>CHZ Cenovo</t>
  </si>
  <si>
    <t>ZV Badín</t>
  </si>
  <si>
    <t>K2  kg</t>
  </si>
  <si>
    <t>Kr    ks</t>
  </si>
  <si>
    <t>Li2  kg</t>
  </si>
  <si>
    <t>K 1 kg</t>
  </si>
  <si>
    <t>SPOLU €</t>
  </si>
  <si>
    <t>Li r ks</t>
  </si>
  <si>
    <t>Pl 2 kg</t>
  </si>
  <si>
    <t>Zu 2 kg</t>
  </si>
  <si>
    <t>St 1  kg</t>
  </si>
  <si>
    <t>Uh 1 ks</t>
  </si>
  <si>
    <t>Ostr. 1 ks</t>
  </si>
  <si>
    <t>Osta. kg</t>
  </si>
  <si>
    <t>Zarybňovací plán rybárskych revírov SRZ MsO Banská Bystrica - 2026</t>
  </si>
  <si>
    <t>Am 2,3 kg</t>
  </si>
  <si>
    <t>No 1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</si>
</sst>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\ &quot;Sk&quot;"/>
    <numFmt numFmtId="165" formatCode="0.\g"/>
  </numFmts>
  <fonts count="26" x14ac:knownFonts="1">
    <font>
      <sz val="10"/>
      <name val="MS Sans Serif"/>
      <charset val="238"/>
    </font>
    <font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4"/>
      <color indexed="62"/>
      <name val="Arial"/>
      <family val="2"/>
      <charset val="238"/>
    </font>
    <font>
      <b/>
      <sz val="12"/>
      <color indexed="10"/>
      <name val="Arial"/>
      <family val="2"/>
      <charset val="238"/>
    </font>
    <font>
      <b/>
      <sz val="10"/>
      <color indexed="10"/>
      <name val="MS Sans Serif"/>
      <family val="2"/>
      <charset val="238"/>
    </font>
    <font>
      <sz val="9"/>
      <name val="Arial"/>
      <family val="2"/>
      <charset val="238"/>
    </font>
    <font>
      <sz val="9.5"/>
      <name val="MS Sans Serif"/>
      <family val="2"/>
      <charset val="238"/>
    </font>
    <font>
      <b/>
      <sz val="13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Symbol"/>
      <family val="1"/>
      <charset val="2"/>
    </font>
    <font>
      <b/>
      <sz val="14"/>
      <color indexed="61"/>
      <name val="Arial"/>
      <family val="2"/>
      <charset val="238"/>
    </font>
    <font>
      <sz val="8"/>
      <color indexed="81"/>
      <name val="Tahoma"/>
      <charset val="238"/>
    </font>
    <font>
      <b/>
      <sz val="8"/>
      <color indexed="81"/>
      <name val="Tahoma"/>
      <charset val="238"/>
    </font>
    <font>
      <b/>
      <sz val="11"/>
      <color indexed="61"/>
      <name val="Arial"/>
      <family val="2"/>
      <charset val="238"/>
    </font>
    <font>
      <sz val="10"/>
      <color indexed="12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MS Sans Serif"/>
      <family val="2"/>
      <charset val="238"/>
    </font>
    <font>
      <sz val="10"/>
      <name val="MS Sans Serif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sz val="11"/>
      <name val="Arial"/>
      <family val="2"/>
      <charset val="238"/>
    </font>
    <font>
      <sz val="11"/>
      <name val="MS Sans Serif"/>
      <charset val="238"/>
    </font>
    <font>
      <sz val="12"/>
      <color indexed="10"/>
      <name val="MS Sans Serif"/>
      <charset val="238"/>
    </font>
    <font>
      <sz val="10"/>
      <color theme="0" tint="-0.14999847407452621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1" fillId="0" borderId="0" xfId="0" applyFont="1" applyBorder="1"/>
    <xf numFmtId="0" fontId="1" fillId="0" borderId="1" xfId="0" applyFont="1" applyFill="1" applyBorder="1" applyAlignment="1">
      <alignment vertical="top" wrapText="1"/>
    </xf>
    <xf numFmtId="0" fontId="1" fillId="0" borderId="1" xfId="0" applyFont="1" applyBorder="1"/>
    <xf numFmtId="0" fontId="1" fillId="0" borderId="0" xfId="0" applyFont="1"/>
    <xf numFmtId="0" fontId="1" fillId="0" borderId="0" xfId="0" applyFont="1" applyAlignment="1">
      <alignment vertical="top" wrapText="1"/>
    </xf>
    <xf numFmtId="0" fontId="1" fillId="2" borderId="0" xfId="0" applyFont="1" applyFill="1"/>
    <xf numFmtId="0" fontId="1" fillId="2" borderId="2" xfId="0" applyFont="1" applyFill="1" applyBorder="1"/>
    <xf numFmtId="0" fontId="1" fillId="2" borderId="1" xfId="0" applyFont="1" applyFill="1" applyBorder="1"/>
    <xf numFmtId="0" fontId="1" fillId="3" borderId="1" xfId="0" applyFont="1" applyFill="1" applyBorder="1"/>
    <xf numFmtId="0" fontId="1" fillId="4" borderId="1" xfId="0" applyFont="1" applyFill="1" applyBorder="1"/>
    <xf numFmtId="0" fontId="3" fillId="0" borderId="0" xfId="0" applyFont="1"/>
    <xf numFmtId="0" fontId="1" fillId="2" borderId="3" xfId="0" applyFont="1" applyFill="1" applyBorder="1"/>
    <xf numFmtId="0" fontId="1" fillId="2" borderId="4" xfId="0" applyFont="1" applyFill="1" applyBorder="1"/>
    <xf numFmtId="0" fontId="4" fillId="3" borderId="1" xfId="0" applyFont="1" applyFill="1" applyBorder="1"/>
    <xf numFmtId="0" fontId="0" fillId="0" borderId="1" xfId="0" applyBorder="1" applyAlignment="1">
      <alignment wrapText="1"/>
    </xf>
    <xf numFmtId="0" fontId="5" fillId="5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" fillId="2" borderId="5" xfId="0" applyFont="1" applyFill="1" applyBorder="1"/>
    <xf numFmtId="0" fontId="1" fillId="3" borderId="6" xfId="0" applyFont="1" applyFill="1" applyBorder="1"/>
    <xf numFmtId="0" fontId="1" fillId="3" borderId="7" xfId="0" applyFont="1" applyFill="1" applyBorder="1"/>
    <xf numFmtId="0" fontId="1" fillId="3" borderId="8" xfId="0" applyFont="1" applyFill="1" applyBorder="1"/>
    <xf numFmtId="0" fontId="2" fillId="2" borderId="2" xfId="0" applyFont="1" applyFill="1" applyBorder="1"/>
    <xf numFmtId="0" fontId="1" fillId="3" borderId="9" xfId="0" applyFont="1" applyFill="1" applyBorder="1"/>
    <xf numFmtId="0" fontId="1" fillId="6" borderId="1" xfId="0" applyFont="1" applyFill="1" applyBorder="1"/>
    <xf numFmtId="0" fontId="1" fillId="7" borderId="1" xfId="0" applyFont="1" applyFill="1" applyBorder="1"/>
    <xf numFmtId="0" fontId="0" fillId="0" borderId="1" xfId="0" applyBorder="1" applyAlignment="1">
      <alignment horizontal="left"/>
    </xf>
    <xf numFmtId="0" fontId="0" fillId="0" borderId="1" xfId="0" applyBorder="1" applyAlignment="1"/>
    <xf numFmtId="0" fontId="1" fillId="8" borderId="1" xfId="0" applyFont="1" applyFill="1" applyBorder="1"/>
    <xf numFmtId="0" fontId="5" fillId="5" borderId="1" xfId="0" applyFont="1" applyFill="1" applyBorder="1" applyAlignment="1">
      <alignment horizontal="left" vertical="center" wrapText="1"/>
    </xf>
    <xf numFmtId="0" fontId="8" fillId="3" borderId="1" xfId="0" applyFont="1" applyFill="1" applyBorder="1"/>
    <xf numFmtId="0" fontId="1" fillId="9" borderId="1" xfId="0" applyFont="1" applyFill="1" applyBorder="1"/>
    <xf numFmtId="0" fontId="1" fillId="5" borderId="1" xfId="0" applyFont="1" applyFill="1" applyBorder="1"/>
    <xf numFmtId="0" fontId="1" fillId="0" borderId="0" xfId="0" applyFont="1" applyFill="1" applyBorder="1"/>
    <xf numFmtId="0" fontId="5" fillId="5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/>
    </xf>
    <xf numFmtId="1" fontId="1" fillId="6" borderId="1" xfId="0" applyNumberFormat="1" applyFont="1" applyFill="1" applyBorder="1" applyAlignment="1">
      <alignment vertical="top" wrapText="1"/>
    </xf>
    <xf numFmtId="0" fontId="10" fillId="9" borderId="1" xfId="0" applyFont="1" applyFill="1" applyBorder="1"/>
    <xf numFmtId="0" fontId="9" fillId="9" borderId="1" xfId="0" applyNumberFormat="1" applyFont="1" applyFill="1" applyBorder="1"/>
    <xf numFmtId="0" fontId="1" fillId="5" borderId="0" xfId="0" applyFont="1" applyFill="1"/>
    <xf numFmtId="0" fontId="1" fillId="10" borderId="1" xfId="0" applyFont="1" applyFill="1" applyBorder="1"/>
    <xf numFmtId="0" fontId="9" fillId="9" borderId="1" xfId="0" applyNumberFormat="1" applyFont="1" applyFill="1" applyBorder="1" applyAlignment="1"/>
    <xf numFmtId="0" fontId="9" fillId="9" borderId="1" xfId="0" applyFont="1" applyFill="1" applyBorder="1" applyAlignment="1">
      <alignment horizontal="center"/>
    </xf>
    <xf numFmtId="0" fontId="1" fillId="3" borderId="1" xfId="0" applyNumberFormat="1" applyFont="1" applyFill="1" applyBorder="1"/>
    <xf numFmtId="0" fontId="1" fillId="11" borderId="1" xfId="0" applyFont="1" applyFill="1" applyBorder="1" applyAlignment="1">
      <alignment vertical="top" wrapText="1"/>
    </xf>
    <xf numFmtId="0" fontId="0" fillId="11" borderId="1" xfId="0" applyFill="1" applyBorder="1" applyAlignment="1">
      <alignment wrapText="1"/>
    </xf>
    <xf numFmtId="1" fontId="1" fillId="10" borderId="1" xfId="0" applyNumberFormat="1" applyFont="1" applyFill="1" applyBorder="1"/>
    <xf numFmtId="0" fontId="2" fillId="10" borderId="1" xfId="0" applyFont="1" applyFill="1" applyBorder="1"/>
    <xf numFmtId="0" fontId="1" fillId="0" borderId="10" xfId="0" applyFont="1" applyBorder="1"/>
    <xf numFmtId="0" fontId="3" fillId="0" borderId="1" xfId="0" applyFont="1" applyBorder="1"/>
    <xf numFmtId="0" fontId="2" fillId="2" borderId="1" xfId="0" applyFont="1" applyFill="1" applyBorder="1"/>
    <xf numFmtId="1" fontId="1" fillId="2" borderId="1" xfId="0" applyNumberFormat="1" applyFont="1" applyFill="1" applyBorder="1"/>
    <xf numFmtId="1" fontId="14" fillId="10" borderId="1" xfId="0" applyNumberFormat="1" applyFont="1" applyFill="1" applyBorder="1"/>
    <xf numFmtId="0" fontId="15" fillId="5" borderId="1" xfId="0" applyFont="1" applyFill="1" applyBorder="1"/>
    <xf numFmtId="0" fontId="1" fillId="7" borderId="2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1" fontId="1" fillId="0" borderId="0" xfId="0" applyNumberFormat="1" applyFont="1"/>
    <xf numFmtId="0" fontId="1" fillId="7" borderId="0" xfId="0" applyFont="1" applyFill="1"/>
    <xf numFmtId="0" fontId="1" fillId="0" borderId="0" xfId="0" applyFont="1" applyFill="1" applyAlignment="1"/>
    <xf numFmtId="0" fontId="1" fillId="0" borderId="0" xfId="0" applyFont="1" applyFill="1"/>
    <xf numFmtId="0" fontId="7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1" fillId="0" borderId="11" xfId="0" applyFont="1" applyFill="1" applyBorder="1"/>
    <xf numFmtId="0" fontId="6" fillId="0" borderId="1" xfId="0" applyFont="1" applyFill="1" applyBorder="1" applyAlignment="1">
      <alignment vertical="top" wrapText="1"/>
    </xf>
    <xf numFmtId="0" fontId="1" fillId="0" borderId="12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1" fillId="0" borderId="13" xfId="0" applyFont="1" applyFill="1" applyBorder="1" applyAlignment="1">
      <alignment vertical="top" wrapText="1"/>
    </xf>
    <xf numFmtId="0" fontId="1" fillId="0" borderId="12" xfId="0" applyFont="1" applyFill="1" applyBorder="1"/>
    <xf numFmtId="0" fontId="1" fillId="0" borderId="13" xfId="0" applyFont="1" applyFill="1" applyBorder="1"/>
    <xf numFmtId="0" fontId="1" fillId="0" borderId="4" xfId="0" applyFont="1" applyFill="1" applyBorder="1"/>
    <xf numFmtId="0" fontId="1" fillId="0" borderId="5" xfId="0" applyFont="1" applyFill="1" applyBorder="1"/>
    <xf numFmtId="0" fontId="1" fillId="0" borderId="14" xfId="0" applyFont="1" applyFill="1" applyBorder="1"/>
    <xf numFmtId="0" fontId="1" fillId="0" borderId="2" xfId="0" applyFont="1" applyFill="1" applyBorder="1"/>
    <xf numFmtId="0" fontId="1" fillId="0" borderId="15" xfId="0" applyFont="1" applyFill="1" applyBorder="1"/>
    <xf numFmtId="0" fontId="1" fillId="0" borderId="16" xfId="0" applyFont="1" applyFill="1" applyBorder="1"/>
    <xf numFmtId="0" fontId="1" fillId="0" borderId="17" xfId="0" applyFont="1" applyFill="1" applyBorder="1"/>
    <xf numFmtId="0" fontId="1" fillId="0" borderId="18" xfId="0" applyFont="1" applyFill="1" applyBorder="1"/>
    <xf numFmtId="0" fontId="1" fillId="0" borderId="19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0" xfId="0" applyNumberFormat="1" applyFont="1" applyFill="1"/>
    <xf numFmtId="0" fontId="17" fillId="0" borderId="0" xfId="0" applyFont="1" applyFill="1" applyAlignment="1"/>
    <xf numFmtId="0" fontId="18" fillId="0" borderId="1" xfId="0" applyFont="1" applyFill="1" applyBorder="1" applyAlignment="1">
      <alignment horizontal="left" vertical="center" wrapText="1"/>
    </xf>
    <xf numFmtId="0" fontId="20" fillId="0" borderId="2" xfId="0" applyFont="1" applyFill="1" applyBorder="1"/>
    <xf numFmtId="0" fontId="16" fillId="0" borderId="14" xfId="0" applyFont="1" applyFill="1" applyBorder="1"/>
    <xf numFmtId="0" fontId="16" fillId="0" borderId="20" xfId="0" applyFont="1" applyFill="1" applyBorder="1"/>
    <xf numFmtId="0" fontId="16" fillId="0" borderId="11" xfId="0" applyFont="1" applyFill="1" applyBorder="1"/>
    <xf numFmtId="164" fontId="16" fillId="0" borderId="21" xfId="0" applyNumberFormat="1" applyFont="1" applyFill="1" applyBorder="1"/>
    <xf numFmtId="0" fontId="16" fillId="0" borderId="22" xfId="0" applyFont="1" applyFill="1" applyBorder="1"/>
    <xf numFmtId="0" fontId="16" fillId="0" borderId="19" xfId="0" applyFont="1" applyFill="1" applyBorder="1"/>
    <xf numFmtId="165" fontId="16" fillId="0" borderId="5" xfId="0" applyNumberFormat="1" applyFont="1" applyFill="1" applyBorder="1"/>
    <xf numFmtId="0" fontId="1" fillId="0" borderId="23" xfId="0" applyFont="1" applyFill="1" applyBorder="1"/>
    <xf numFmtId="0" fontId="17" fillId="0" borderId="1" xfId="0" applyFont="1" applyFill="1" applyBorder="1"/>
    <xf numFmtId="0" fontId="18" fillId="0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 wrapText="1"/>
    </xf>
    <xf numFmtId="2" fontId="1" fillId="6" borderId="1" xfId="0" applyNumberFormat="1" applyFont="1" applyFill="1" applyBorder="1" applyAlignment="1">
      <alignment vertical="top" wrapText="1"/>
    </xf>
    <xf numFmtId="3" fontId="1" fillId="2" borderId="1" xfId="0" applyNumberFormat="1" applyFont="1" applyFill="1" applyBorder="1"/>
    <xf numFmtId="0" fontId="5" fillId="11" borderId="1" xfId="0" applyFont="1" applyFill="1" applyBorder="1" applyAlignment="1">
      <alignment horizontal="left" vertical="center" wrapText="1"/>
    </xf>
    <xf numFmtId="1" fontId="1" fillId="12" borderId="1" xfId="0" applyNumberFormat="1" applyFont="1" applyFill="1" applyBorder="1" applyAlignment="1">
      <alignment vertical="top" wrapText="1"/>
    </xf>
    <xf numFmtId="1" fontId="21" fillId="12" borderId="1" xfId="0" applyNumberFormat="1" applyFont="1" applyFill="1" applyBorder="1" applyAlignment="1">
      <alignment horizontal="right" vertical="top" wrapText="1"/>
    </xf>
    <xf numFmtId="1" fontId="1" fillId="12" borderId="1" xfId="0" applyNumberFormat="1" applyFont="1" applyFill="1" applyBorder="1" applyAlignment="1">
      <alignment horizontal="right" vertical="top" wrapText="1"/>
    </xf>
    <xf numFmtId="0" fontId="1" fillId="12" borderId="0" xfId="0" applyFont="1" applyFill="1"/>
    <xf numFmtId="0" fontId="1" fillId="12" borderId="1" xfId="0" applyFont="1" applyFill="1" applyBorder="1"/>
    <xf numFmtId="0" fontId="22" fillId="0" borderId="1" xfId="0" applyFont="1" applyBorder="1" applyAlignment="1">
      <alignment wrapText="1"/>
    </xf>
    <xf numFmtId="0" fontId="22" fillId="0" borderId="1" xfId="0" applyFont="1" applyBorder="1" applyAlignment="1"/>
    <xf numFmtId="0" fontId="22" fillId="11" borderId="1" xfId="0" applyFont="1" applyFill="1" applyBorder="1" applyAlignment="1">
      <alignment vertical="top" wrapText="1"/>
    </xf>
    <xf numFmtId="0" fontId="23" fillId="0" borderId="1" xfId="0" applyFont="1" applyBorder="1" applyAlignment="1">
      <alignment wrapText="1"/>
    </xf>
    <xf numFmtId="0" fontId="22" fillId="11" borderId="1" xfId="0" applyFont="1" applyFill="1" applyBorder="1" applyAlignment="1">
      <alignment wrapText="1"/>
    </xf>
    <xf numFmtId="0" fontId="22" fillId="0" borderId="1" xfId="0" applyFont="1" applyBorder="1"/>
    <xf numFmtId="1" fontId="1" fillId="13" borderId="1" xfId="0" applyNumberFormat="1" applyFont="1" applyFill="1" applyBorder="1" applyAlignment="1">
      <alignment vertical="top" wrapText="1"/>
    </xf>
    <xf numFmtId="0" fontId="1" fillId="13" borderId="1" xfId="0" applyFont="1" applyFill="1" applyBorder="1"/>
    <xf numFmtId="1" fontId="1" fillId="0" borderId="1" xfId="0" applyNumberFormat="1" applyFont="1" applyFill="1" applyBorder="1" applyAlignment="1">
      <alignment vertical="top" wrapText="1"/>
    </xf>
    <xf numFmtId="3" fontId="1" fillId="14" borderId="1" xfId="0" applyNumberFormat="1" applyFont="1" applyFill="1" applyBorder="1"/>
    <xf numFmtId="0" fontId="1" fillId="14" borderId="1" xfId="0" applyFont="1" applyFill="1" applyBorder="1"/>
    <xf numFmtId="3" fontId="8" fillId="14" borderId="1" xfId="0" applyNumberFormat="1" applyFont="1" applyFill="1" applyBorder="1"/>
    <xf numFmtId="1" fontId="1" fillId="12" borderId="1" xfId="0" applyNumberFormat="1" applyFont="1" applyFill="1" applyBorder="1"/>
    <xf numFmtId="0" fontId="24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1" fontId="25" fillId="12" borderId="1" xfId="0" applyNumberFormat="1" applyFont="1" applyFill="1" applyBorder="1" applyAlignment="1">
      <alignment vertical="top" wrapText="1"/>
    </xf>
    <xf numFmtId="0" fontId="1" fillId="0" borderId="25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center" vertical="top" wrapText="1"/>
    </xf>
    <xf numFmtId="0" fontId="1" fillId="0" borderId="28" xfId="0" applyFont="1" applyFill="1" applyBorder="1" applyAlignment="1">
      <alignment horizontal="center" vertical="top" wrapText="1"/>
    </xf>
    <xf numFmtId="0" fontId="19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16" fillId="0" borderId="3" xfId="0" applyFont="1" applyFill="1" applyBorder="1" applyAlignment="1">
      <alignment horizontal="right"/>
    </xf>
    <xf numFmtId="0" fontId="16" fillId="0" borderId="4" xfId="0" applyFont="1" applyFill="1" applyBorder="1" applyAlignment="1">
      <alignment horizontal="right"/>
    </xf>
    <xf numFmtId="0" fontId="16" fillId="0" borderId="24" xfId="0" applyFont="1" applyFill="1" applyBorder="1" applyAlignment="1">
      <alignment horizontal="right"/>
    </xf>
    <xf numFmtId="0" fontId="16" fillId="0" borderId="16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right"/>
    </xf>
    <xf numFmtId="0" fontId="1" fillId="0" borderId="16" xfId="0" applyFont="1" applyFill="1" applyBorder="1" applyAlignment="1">
      <alignment horizontal="right"/>
    </xf>
    <xf numFmtId="0" fontId="1" fillId="0" borderId="21" xfId="0" applyFont="1" applyFill="1" applyBorder="1" applyAlignment="1">
      <alignment horizontal="right"/>
    </xf>
    <xf numFmtId="0" fontId="1" fillId="10" borderId="24" xfId="0" applyFont="1" applyFill="1" applyBorder="1" applyAlignment="1">
      <alignment horizontal="center"/>
    </xf>
    <xf numFmtId="0" fontId="1" fillId="10" borderId="21" xfId="0" applyFont="1" applyFill="1" applyBorder="1" applyAlignment="1">
      <alignment horizontal="center"/>
    </xf>
    <xf numFmtId="0" fontId="1" fillId="10" borderId="10" xfId="0" applyFont="1" applyFill="1" applyBorder="1" applyAlignment="1">
      <alignment horizontal="center" vertical="center" textRotation="180" shrinkToFit="1"/>
    </xf>
    <xf numFmtId="0" fontId="1" fillId="7" borderId="1" xfId="0" applyFont="1" applyFill="1" applyBorder="1" applyAlignment="1">
      <alignment horizontal="center"/>
    </xf>
    <xf numFmtId="0" fontId="1" fillId="7" borderId="24" xfId="0" applyFont="1" applyFill="1" applyBorder="1" applyAlignment="1">
      <alignment horizontal="center"/>
    </xf>
    <xf numFmtId="0" fontId="1" fillId="7" borderId="16" xfId="0" applyFont="1" applyFill="1" applyBorder="1" applyAlignment="1">
      <alignment horizontal="center"/>
    </xf>
    <xf numFmtId="0" fontId="1" fillId="7" borderId="2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 wrapText="1"/>
    </xf>
    <xf numFmtId="0" fontId="1" fillId="7" borderId="9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horizontal="center" vertical="center" wrapText="1"/>
    </xf>
    <xf numFmtId="0" fontId="11" fillId="9" borderId="4" xfId="0" applyFont="1" applyFill="1" applyBorder="1" applyAlignment="1">
      <alignment horizontal="center"/>
    </xf>
    <xf numFmtId="1" fontId="1" fillId="9" borderId="3" xfId="0" applyNumberFormat="1" applyFont="1" applyFill="1" applyBorder="1" applyAlignment="1">
      <alignment horizontal="center" vertical="center" wrapText="1"/>
    </xf>
    <xf numFmtId="1" fontId="1" fillId="9" borderId="5" xfId="0" applyNumberFormat="1" applyFont="1" applyFill="1" applyBorder="1" applyAlignment="1">
      <alignment horizontal="center" vertical="center" wrapText="1"/>
    </xf>
    <xf numFmtId="1" fontId="1" fillId="9" borderId="6" xfId="0" applyNumberFormat="1" applyFont="1" applyFill="1" applyBorder="1" applyAlignment="1">
      <alignment horizontal="center" vertical="center" wrapText="1"/>
    </xf>
    <xf numFmtId="1" fontId="1" fillId="9" borderId="8" xfId="0" applyNumberFormat="1" applyFont="1" applyFill="1" applyBorder="1" applyAlignment="1">
      <alignment horizontal="center" vertical="center" wrapText="1"/>
    </xf>
    <xf numFmtId="0" fontId="1" fillId="7" borderId="24" xfId="0" applyFont="1" applyFill="1" applyBorder="1" applyAlignment="1">
      <alignment horizontal="left" wrapText="1"/>
    </xf>
    <xf numFmtId="0" fontId="1" fillId="7" borderId="16" xfId="0" applyFont="1" applyFill="1" applyBorder="1" applyAlignment="1">
      <alignment horizontal="left" wrapText="1"/>
    </xf>
    <xf numFmtId="0" fontId="1" fillId="7" borderId="21" xfId="0" applyFont="1" applyFill="1" applyBorder="1" applyAlignment="1">
      <alignment horizontal="left" wrapText="1"/>
    </xf>
    <xf numFmtId="0" fontId="1" fillId="5" borderId="10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1" fontId="1" fillId="9" borderId="1" xfId="0" applyNumberFormat="1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FF"/>
      <color rgb="FF00FF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AD29"/>
  <sheetViews>
    <sheetView zoomScale="85" workbookViewId="0">
      <selection activeCell="A2" sqref="A2"/>
    </sheetView>
  </sheetViews>
  <sheetFormatPr defaultColWidth="9.109375" defaultRowHeight="13.2" x14ac:dyDescent="0.25"/>
  <cols>
    <col min="1" max="1" width="24.33203125" style="4" customWidth="1"/>
    <col min="2" max="2" width="24.88671875" style="4" hidden="1" customWidth="1"/>
    <col min="3" max="3" width="4.33203125" style="4" hidden="1" customWidth="1"/>
    <col min="4" max="4" width="4.5546875" style="4" hidden="1" customWidth="1"/>
    <col min="5" max="5" width="18.88671875" style="4" hidden="1" customWidth="1"/>
    <col min="6" max="6" width="7.5546875" style="4" hidden="1" customWidth="1"/>
    <col min="7" max="7" width="8" style="4" customWidth="1"/>
    <col min="8" max="9" width="6.88671875" style="4" customWidth="1"/>
    <col min="10" max="10" width="6.6640625" style="4" customWidth="1"/>
    <col min="11" max="11" width="5.6640625" style="4" customWidth="1"/>
    <col min="12" max="12" width="5.88671875" style="4" customWidth="1"/>
    <col min="13" max="13" width="6.88671875" style="4" customWidth="1"/>
    <col min="14" max="14" width="5.88671875" style="4" customWidth="1"/>
    <col min="15" max="15" width="8" style="4" customWidth="1"/>
    <col min="16" max="16" width="7.109375" style="4" customWidth="1"/>
    <col min="17" max="18" width="8" style="4" customWidth="1"/>
    <col min="19" max="19" width="5.6640625" style="4" customWidth="1"/>
    <col min="20" max="20" width="8" style="4" customWidth="1"/>
    <col min="21" max="21" width="6.109375" style="4" customWidth="1"/>
    <col min="22" max="22" width="6.88671875" style="4" customWidth="1"/>
    <col min="23" max="23" width="6.44140625" style="4" customWidth="1"/>
    <col min="24" max="24" width="6.109375" style="4" customWidth="1"/>
    <col min="25" max="25" width="6.6640625" style="4" customWidth="1"/>
    <col min="26" max="26" width="4.44140625" style="4" customWidth="1"/>
    <col min="27" max="27" width="7" style="4" hidden="1" customWidth="1"/>
    <col min="28" max="28" width="7.33203125" style="4" hidden="1" customWidth="1"/>
    <col min="29" max="29" width="7.109375" style="4" hidden="1" customWidth="1"/>
    <col min="30" max="30" width="10.5546875" style="4" hidden="1" customWidth="1"/>
    <col min="31" max="16384" width="9.109375" style="4"/>
  </cols>
  <sheetData>
    <row r="1" spans="1:30" ht="17.399999999999999" x14ac:dyDescent="0.3">
      <c r="A1" s="11" t="s">
        <v>227</v>
      </c>
    </row>
    <row r="2" spans="1:30" s="1" customFormat="1" ht="42" customHeight="1" x14ac:dyDescent="0.25">
      <c r="A2" s="16" t="s">
        <v>0</v>
      </c>
      <c r="B2" s="16" t="s">
        <v>92</v>
      </c>
      <c r="C2" s="16" t="s">
        <v>1</v>
      </c>
      <c r="D2" s="16" t="s">
        <v>2</v>
      </c>
      <c r="E2" s="16" t="s">
        <v>52</v>
      </c>
      <c r="F2" s="16" t="s">
        <v>54</v>
      </c>
      <c r="G2" s="16" t="s">
        <v>49</v>
      </c>
      <c r="H2" s="16" t="s">
        <v>149</v>
      </c>
      <c r="I2" s="16" t="s">
        <v>150</v>
      </c>
      <c r="J2" s="16" t="s">
        <v>145</v>
      </c>
      <c r="K2" s="16" t="s">
        <v>46</v>
      </c>
      <c r="L2" s="16" t="s">
        <v>47</v>
      </c>
      <c r="M2" s="16" t="s">
        <v>48</v>
      </c>
      <c r="N2" s="16" t="s">
        <v>68</v>
      </c>
      <c r="O2" s="16" t="s">
        <v>39</v>
      </c>
      <c r="P2" s="16" t="s">
        <v>69</v>
      </c>
      <c r="Q2" s="16" t="s">
        <v>67</v>
      </c>
      <c r="R2" s="16" t="s">
        <v>66</v>
      </c>
      <c r="S2" s="16" t="s">
        <v>42</v>
      </c>
      <c r="T2" s="16" t="s">
        <v>43</v>
      </c>
      <c r="U2" s="16" t="s">
        <v>44</v>
      </c>
      <c r="V2" s="16" t="s">
        <v>45</v>
      </c>
      <c r="W2" s="16" t="s">
        <v>19</v>
      </c>
      <c r="X2" s="16" t="s">
        <v>40</v>
      </c>
      <c r="Y2" s="16" t="s">
        <v>41</v>
      </c>
      <c r="Z2" s="16" t="s">
        <v>53</v>
      </c>
      <c r="AA2" s="16" t="s">
        <v>20</v>
      </c>
      <c r="AB2" s="16" t="s">
        <v>51</v>
      </c>
      <c r="AC2" s="16" t="s">
        <v>21</v>
      </c>
      <c r="AD2" s="16" t="s">
        <v>22</v>
      </c>
    </row>
    <row r="3" spans="1:30" ht="15" customHeight="1" x14ac:dyDescent="0.25">
      <c r="A3" s="15" t="s">
        <v>3</v>
      </c>
      <c r="B3" s="17" t="s">
        <v>70</v>
      </c>
      <c r="C3" s="2" t="s">
        <v>4</v>
      </c>
      <c r="D3" s="2" t="s">
        <v>5</v>
      </c>
      <c r="E3" s="2" t="s">
        <v>31</v>
      </c>
      <c r="F3" s="2">
        <f t="shared" ref="F3:F25" si="0">$F$28*AA3/$AA$28</f>
        <v>1450.1546048769032</v>
      </c>
      <c r="G3" s="2"/>
      <c r="H3" s="2"/>
      <c r="I3" s="2"/>
      <c r="J3" s="3"/>
      <c r="K3" s="3"/>
      <c r="L3" s="3"/>
      <c r="M3" s="3">
        <v>50</v>
      </c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>
        <f>AC3*(0.5+(AD3-0.5)/2)/10000</f>
        <v>7.125</v>
      </c>
      <c r="AB3" s="3">
        <v>7.125</v>
      </c>
      <c r="AC3" s="3">
        <v>19000</v>
      </c>
      <c r="AD3" s="3">
        <v>7</v>
      </c>
    </row>
    <row r="4" spans="1:30" ht="15" customHeight="1" x14ac:dyDescent="0.25">
      <c r="A4" s="15" t="s">
        <v>23</v>
      </c>
      <c r="B4" s="17" t="s">
        <v>71</v>
      </c>
      <c r="C4" s="2" t="s">
        <v>4</v>
      </c>
      <c r="D4" s="2" t="s">
        <v>10</v>
      </c>
      <c r="E4" s="2"/>
      <c r="F4" s="2">
        <f t="shared" si="0"/>
        <v>0</v>
      </c>
      <c r="G4" s="2"/>
      <c r="H4" s="2">
        <v>7000</v>
      </c>
      <c r="I4" s="2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>
        <f t="shared" ref="AA4:AA21" si="1">AC4*(0.5+(AD4-0.5)/2)/10000</f>
        <v>0</v>
      </c>
      <c r="AB4" s="3">
        <v>0</v>
      </c>
      <c r="AC4" s="3"/>
      <c r="AD4" s="3"/>
    </row>
    <row r="5" spans="1:30" ht="15" customHeight="1" x14ac:dyDescent="0.25">
      <c r="A5" s="26" t="s">
        <v>9</v>
      </c>
      <c r="B5" s="17" t="s">
        <v>72</v>
      </c>
      <c r="C5" s="2" t="s">
        <v>4</v>
      </c>
      <c r="D5" s="2" t="s">
        <v>10</v>
      </c>
      <c r="E5" s="2"/>
      <c r="F5" s="2">
        <f t="shared" si="0"/>
        <v>0</v>
      </c>
      <c r="G5" s="2">
        <v>50000</v>
      </c>
      <c r="H5" s="2"/>
      <c r="I5" s="2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>
        <f t="shared" si="1"/>
        <v>0</v>
      </c>
      <c r="AB5" s="3">
        <v>0</v>
      </c>
      <c r="AC5" s="3"/>
      <c r="AD5" s="3"/>
    </row>
    <row r="6" spans="1:30" ht="17.25" customHeight="1" x14ac:dyDescent="0.25">
      <c r="A6" s="15" t="s">
        <v>90</v>
      </c>
      <c r="B6" s="17" t="s">
        <v>168</v>
      </c>
      <c r="C6" s="2" t="s">
        <v>63</v>
      </c>
      <c r="D6" s="2" t="s">
        <v>5</v>
      </c>
      <c r="E6" s="2" t="s">
        <v>61</v>
      </c>
      <c r="F6" s="2">
        <f t="shared" si="0"/>
        <v>8049.6301225096868</v>
      </c>
      <c r="G6" s="2"/>
      <c r="H6" s="2">
        <f>ROUND(F6,-2)</f>
        <v>8000</v>
      </c>
      <c r="I6" s="2"/>
      <c r="J6" s="3"/>
      <c r="K6" s="3"/>
      <c r="L6" s="3"/>
      <c r="M6" s="3"/>
      <c r="N6" s="3">
        <v>100</v>
      </c>
      <c r="O6" s="3">
        <v>10600</v>
      </c>
      <c r="P6" s="3"/>
      <c r="Q6" s="3"/>
      <c r="R6" s="3"/>
      <c r="S6" s="3"/>
      <c r="T6" s="3"/>
      <c r="U6" s="3"/>
      <c r="V6" s="3">
        <v>5000</v>
      </c>
      <c r="W6" s="3"/>
      <c r="X6" s="3"/>
      <c r="Y6" s="3"/>
      <c r="Z6" s="3"/>
      <c r="AA6" s="3">
        <v>39.549999999999997</v>
      </c>
      <c r="AB6" s="3">
        <v>39.549999999999997</v>
      </c>
      <c r="AC6" s="3">
        <v>11300</v>
      </c>
      <c r="AD6" s="3">
        <v>35</v>
      </c>
    </row>
    <row r="7" spans="1:30" ht="15" customHeight="1" x14ac:dyDescent="0.25">
      <c r="A7" s="15" t="s">
        <v>91</v>
      </c>
      <c r="B7" s="17" t="s">
        <v>74</v>
      </c>
      <c r="C7" s="2" t="s">
        <v>64</v>
      </c>
      <c r="D7" s="2" t="s">
        <v>5</v>
      </c>
      <c r="E7" s="2" t="s">
        <v>62</v>
      </c>
      <c r="F7" s="2">
        <f t="shared" si="0"/>
        <v>12559.865356765433</v>
      </c>
      <c r="G7" s="2"/>
      <c r="H7" s="2"/>
      <c r="I7" s="2"/>
      <c r="J7" s="3"/>
      <c r="K7" s="3"/>
      <c r="L7" s="3"/>
      <c r="M7" s="3"/>
      <c r="N7" s="3">
        <v>120</v>
      </c>
      <c r="O7" s="3">
        <v>30600</v>
      </c>
      <c r="P7" s="3"/>
      <c r="Q7" s="3"/>
      <c r="R7" s="3"/>
      <c r="S7" s="3"/>
      <c r="T7" s="3"/>
      <c r="U7" s="3"/>
      <c r="V7" s="3">
        <v>7000</v>
      </c>
      <c r="W7" s="3"/>
      <c r="X7" s="3"/>
      <c r="Y7" s="3"/>
      <c r="Z7" s="3"/>
      <c r="AA7" s="3">
        <v>61.71</v>
      </c>
      <c r="AB7" s="3">
        <v>61.71</v>
      </c>
      <c r="AC7" s="3">
        <v>18700</v>
      </c>
      <c r="AD7" s="3">
        <v>33</v>
      </c>
    </row>
    <row r="8" spans="1:30" ht="15" customHeight="1" x14ac:dyDescent="0.25">
      <c r="A8" s="15" t="s">
        <v>60</v>
      </c>
      <c r="B8" s="17" t="s">
        <v>75</v>
      </c>
      <c r="C8" s="2" t="s">
        <v>4</v>
      </c>
      <c r="D8" s="2" t="s">
        <v>10</v>
      </c>
      <c r="E8" s="2"/>
      <c r="F8" s="2">
        <f t="shared" si="0"/>
        <v>0</v>
      </c>
      <c r="G8" s="2"/>
      <c r="H8" s="2">
        <v>3000</v>
      </c>
      <c r="I8" s="2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>
        <f t="shared" si="1"/>
        <v>0</v>
      </c>
      <c r="AB8" s="3">
        <v>0</v>
      </c>
      <c r="AC8" s="3"/>
      <c r="AD8" s="3"/>
    </row>
    <row r="9" spans="1:30" ht="15" customHeight="1" x14ac:dyDescent="0.25">
      <c r="A9" s="15" t="s">
        <v>29</v>
      </c>
      <c r="B9" s="17" t="s">
        <v>76</v>
      </c>
      <c r="C9" s="2" t="s">
        <v>4</v>
      </c>
      <c r="D9" s="2" t="s">
        <v>5</v>
      </c>
      <c r="E9" s="2" t="s">
        <v>32</v>
      </c>
      <c r="F9" s="2">
        <f t="shared" si="0"/>
        <v>612.62671728834789</v>
      </c>
      <c r="G9" s="2"/>
      <c r="H9" s="2"/>
      <c r="I9" s="2"/>
      <c r="J9" s="3"/>
      <c r="K9" s="3"/>
      <c r="L9" s="3"/>
      <c r="M9" s="3">
        <v>50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>
        <f>AC9*(0.5+(AD9-0.5)/2)/10000</f>
        <v>3.01</v>
      </c>
      <c r="AB9" s="3">
        <v>3.01</v>
      </c>
      <c r="AC9" s="3">
        <v>14000</v>
      </c>
      <c r="AD9" s="3">
        <v>3.8</v>
      </c>
    </row>
    <row r="10" spans="1:30" ht="15" customHeight="1" x14ac:dyDescent="0.25">
      <c r="A10" s="15" t="s">
        <v>16</v>
      </c>
      <c r="B10" s="17" t="s">
        <v>77</v>
      </c>
      <c r="C10" s="2" t="s">
        <v>4</v>
      </c>
      <c r="D10" s="2" t="s">
        <v>5</v>
      </c>
      <c r="E10" s="2" t="s">
        <v>36</v>
      </c>
      <c r="F10" s="2">
        <f t="shared" si="0"/>
        <v>458.96121178911102</v>
      </c>
      <c r="G10" s="2"/>
      <c r="H10" s="2">
        <f>ROUND(F10,-2)</f>
        <v>500</v>
      </c>
      <c r="I10" s="2"/>
      <c r="J10" s="3"/>
      <c r="K10" s="3"/>
      <c r="L10" s="3"/>
      <c r="M10" s="3">
        <v>50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>
        <f>AC10*(0.5+(AD10-0.5)/2)/10000</f>
        <v>2.2549999999999994</v>
      </c>
      <c r="AB10" s="3">
        <v>2.2549999999999999</v>
      </c>
      <c r="AC10" s="3">
        <v>11000</v>
      </c>
      <c r="AD10" s="3">
        <v>3.6</v>
      </c>
    </row>
    <row r="11" spans="1:30" ht="15" customHeight="1" x14ac:dyDescent="0.25">
      <c r="A11" s="15" t="s">
        <v>11</v>
      </c>
      <c r="B11" s="17" t="s">
        <v>78</v>
      </c>
      <c r="C11" s="2" t="s">
        <v>4</v>
      </c>
      <c r="D11" s="2" t="s">
        <v>5</v>
      </c>
      <c r="E11" s="2" t="s">
        <v>33</v>
      </c>
      <c r="F11" s="2">
        <f t="shared" si="0"/>
        <v>549.53227132177392</v>
      </c>
      <c r="G11" s="2"/>
      <c r="H11" s="2">
        <f>ROUND(F11,-2)</f>
        <v>500</v>
      </c>
      <c r="I11" s="2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>
        <f t="shared" si="1"/>
        <v>2.7</v>
      </c>
      <c r="AB11" s="3">
        <v>2.7</v>
      </c>
      <c r="AC11" s="3">
        <v>12000</v>
      </c>
      <c r="AD11" s="3">
        <v>4</v>
      </c>
    </row>
    <row r="12" spans="1:30" ht="15" customHeight="1" x14ac:dyDescent="0.25">
      <c r="A12" s="15" t="s">
        <v>14</v>
      </c>
      <c r="B12" s="17" t="s">
        <v>79</v>
      </c>
      <c r="C12" s="2" t="s">
        <v>4</v>
      </c>
      <c r="D12" s="2" t="s">
        <v>5</v>
      </c>
      <c r="E12" s="2" t="s">
        <v>36</v>
      </c>
      <c r="F12" s="2">
        <f t="shared" si="0"/>
        <v>458.96121178911102</v>
      </c>
      <c r="G12" s="2"/>
      <c r="H12" s="2">
        <f>ROUND(F12,-2)</f>
        <v>500</v>
      </c>
      <c r="I12" s="2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>
        <f t="shared" si="1"/>
        <v>2.2549999999999994</v>
      </c>
      <c r="AB12" s="3">
        <v>2.2549999999999999</v>
      </c>
      <c r="AC12" s="3">
        <v>11000</v>
      </c>
      <c r="AD12" s="3">
        <v>3.6</v>
      </c>
    </row>
    <row r="13" spans="1:30" ht="15" customHeight="1" x14ac:dyDescent="0.25">
      <c r="A13" s="15" t="s">
        <v>15</v>
      </c>
      <c r="B13" s="17" t="s">
        <v>80</v>
      </c>
      <c r="C13" s="2" t="s">
        <v>4</v>
      </c>
      <c r="D13" s="2" t="s">
        <v>5</v>
      </c>
      <c r="E13" s="2" t="s">
        <v>37</v>
      </c>
      <c r="F13" s="2">
        <f t="shared" si="0"/>
        <v>488.47313006379903</v>
      </c>
      <c r="G13" s="2"/>
      <c r="H13" s="2">
        <f>ROUND(F13,-2)</f>
        <v>500</v>
      </c>
      <c r="I13" s="2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>
        <f>AC13*(0.5+(AD13-0.5)/2)/10000</f>
        <v>2.4</v>
      </c>
      <c r="AB13" s="3">
        <v>2.4</v>
      </c>
      <c r="AC13" s="3">
        <v>12000</v>
      </c>
      <c r="AD13" s="3">
        <v>3.5</v>
      </c>
    </row>
    <row r="14" spans="1:30" ht="15" customHeight="1" x14ac:dyDescent="0.25">
      <c r="A14" s="15" t="s">
        <v>153</v>
      </c>
      <c r="B14" s="17" t="s">
        <v>81</v>
      </c>
      <c r="C14" s="2" t="s">
        <v>7</v>
      </c>
      <c r="D14" s="2" t="s">
        <v>5</v>
      </c>
      <c r="E14" s="2" t="s">
        <v>30</v>
      </c>
      <c r="F14" s="2">
        <f t="shared" si="0"/>
        <v>0</v>
      </c>
      <c r="G14" s="2"/>
      <c r="H14" s="2"/>
      <c r="I14" s="2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>
        <f>AC14*(0.5+(AD14-0.5)/2)/10000</f>
        <v>0</v>
      </c>
      <c r="AB14" s="3">
        <v>0.5</v>
      </c>
      <c r="AC14" s="3"/>
      <c r="AD14" s="3"/>
    </row>
    <row r="15" spans="1:30" ht="15" customHeight="1" x14ac:dyDescent="0.25">
      <c r="A15" s="15" t="s">
        <v>18</v>
      </c>
      <c r="B15" s="17" t="s">
        <v>82</v>
      </c>
      <c r="C15" s="2" t="s">
        <v>7</v>
      </c>
      <c r="D15" s="2" t="s">
        <v>5</v>
      </c>
      <c r="E15" s="2" t="s">
        <v>27</v>
      </c>
      <c r="F15" s="2">
        <f t="shared" si="0"/>
        <v>0</v>
      </c>
      <c r="G15" s="2"/>
      <c r="H15" s="2">
        <f>ROUND(F15,-2)</f>
        <v>0</v>
      </c>
      <c r="I15" s="2"/>
      <c r="J15" s="3"/>
      <c r="K15" s="3"/>
      <c r="L15" s="3"/>
      <c r="M15" s="3"/>
      <c r="N15" s="3"/>
      <c r="O15" s="3"/>
      <c r="P15" s="3"/>
      <c r="Q15" s="3"/>
      <c r="R15" s="10">
        <v>2500</v>
      </c>
      <c r="S15" s="3">
        <v>1000</v>
      </c>
      <c r="T15" s="3"/>
      <c r="U15" s="3"/>
      <c r="V15" s="3"/>
      <c r="W15" s="3">
        <v>50</v>
      </c>
      <c r="X15" s="3"/>
      <c r="Y15" s="3">
        <v>100</v>
      </c>
      <c r="Z15" s="3"/>
      <c r="AA15" s="3">
        <f t="shared" si="1"/>
        <v>0</v>
      </c>
      <c r="AB15" s="3">
        <v>1.5</v>
      </c>
      <c r="AC15" s="3"/>
      <c r="AD15" s="3"/>
    </row>
    <row r="16" spans="1:30" ht="17.25" customHeight="1" x14ac:dyDescent="0.25">
      <c r="A16" s="2" t="s">
        <v>57</v>
      </c>
      <c r="B16" s="3">
        <v>0</v>
      </c>
      <c r="C16" s="2" t="s">
        <v>4</v>
      </c>
      <c r="D16" s="2" t="s">
        <v>10</v>
      </c>
      <c r="E16" s="2"/>
      <c r="F16" s="2"/>
      <c r="G16" s="2"/>
      <c r="H16" s="2">
        <f>ROUND(F16,-2)</f>
        <v>0</v>
      </c>
      <c r="I16" s="2"/>
      <c r="J16" s="3"/>
      <c r="K16" s="3">
        <v>3000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</row>
    <row r="17" spans="1:30" ht="17.25" customHeight="1" x14ac:dyDescent="0.25">
      <c r="A17" s="2" t="s">
        <v>56</v>
      </c>
      <c r="B17" s="3">
        <v>0</v>
      </c>
      <c r="C17" s="2" t="s">
        <v>4</v>
      </c>
      <c r="D17" s="2" t="s">
        <v>10</v>
      </c>
      <c r="E17" s="2"/>
      <c r="F17" s="2"/>
      <c r="G17" s="2">
        <v>50000</v>
      </c>
      <c r="H17" s="2">
        <f>ROUND(F17,-2)</f>
        <v>0</v>
      </c>
      <c r="I17" s="2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</row>
    <row r="18" spans="1:30" ht="15.75" customHeight="1" x14ac:dyDescent="0.25">
      <c r="A18" s="15" t="s">
        <v>12</v>
      </c>
      <c r="B18" s="17" t="s">
        <v>83</v>
      </c>
      <c r="C18" s="2" t="s">
        <v>4</v>
      </c>
      <c r="D18" s="2" t="s">
        <v>5</v>
      </c>
      <c r="E18" s="2" t="s">
        <v>34</v>
      </c>
      <c r="F18" s="2">
        <f t="shared" si="0"/>
        <v>436.57285999452034</v>
      </c>
      <c r="G18" s="2"/>
      <c r="H18" s="2">
        <f>ROUND(F18,-2)</f>
        <v>400</v>
      </c>
      <c r="I18" s="2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>
        <f t="shared" si="1"/>
        <v>2.145</v>
      </c>
      <c r="AB18" s="3">
        <v>2.145</v>
      </c>
      <c r="AC18" s="3">
        <v>11000</v>
      </c>
      <c r="AD18" s="3">
        <v>3.4</v>
      </c>
    </row>
    <row r="19" spans="1:30" ht="13.5" customHeight="1" x14ac:dyDescent="0.25">
      <c r="A19" s="15" t="s">
        <v>13</v>
      </c>
      <c r="B19" s="17" t="s">
        <v>84</v>
      </c>
      <c r="C19" s="2" t="s">
        <v>4</v>
      </c>
      <c r="D19" s="2" t="s">
        <v>5</v>
      </c>
      <c r="E19" s="2" t="s">
        <v>35</v>
      </c>
      <c r="F19" s="2">
        <f t="shared" si="0"/>
        <v>274.76613566088696</v>
      </c>
      <c r="G19" s="2"/>
      <c r="H19" s="2">
        <f>ROUND(F19,-2)</f>
        <v>300</v>
      </c>
      <c r="I19" s="2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>
        <f t="shared" si="1"/>
        <v>1.35</v>
      </c>
      <c r="AB19" s="3">
        <v>1.35</v>
      </c>
      <c r="AC19" s="3">
        <v>6000</v>
      </c>
      <c r="AD19" s="3">
        <v>4</v>
      </c>
    </row>
    <row r="20" spans="1:30" ht="15" customHeight="1" x14ac:dyDescent="0.25">
      <c r="A20" s="15" t="s">
        <v>6</v>
      </c>
      <c r="B20" s="17" t="s">
        <v>85</v>
      </c>
      <c r="C20" s="2" t="s">
        <v>4</v>
      </c>
      <c r="D20" s="2" t="s">
        <v>5</v>
      </c>
      <c r="E20" s="2" t="s">
        <v>32</v>
      </c>
      <c r="F20" s="2">
        <f t="shared" si="0"/>
        <v>660.45637794042841</v>
      </c>
      <c r="G20" s="2"/>
      <c r="H20" s="2"/>
      <c r="I20" s="2"/>
      <c r="J20" s="3"/>
      <c r="K20" s="3"/>
      <c r="L20" s="3"/>
      <c r="M20" s="3">
        <v>50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>
        <f t="shared" si="1"/>
        <v>3.2450000000000006</v>
      </c>
      <c r="AB20" s="3">
        <v>3.2450000000000001</v>
      </c>
      <c r="AC20" s="3">
        <v>11000</v>
      </c>
      <c r="AD20" s="3">
        <v>5.4</v>
      </c>
    </row>
    <row r="21" spans="1:30" ht="14.25" customHeight="1" x14ac:dyDescent="0.25">
      <c r="A21" s="15" t="s">
        <v>24</v>
      </c>
      <c r="B21" s="17" t="s">
        <v>86</v>
      </c>
      <c r="C21" s="2" t="s">
        <v>4</v>
      </c>
      <c r="D21" s="2" t="s">
        <v>10</v>
      </c>
      <c r="E21" s="2"/>
      <c r="F21" s="2">
        <f t="shared" si="0"/>
        <v>0</v>
      </c>
      <c r="G21" s="2"/>
      <c r="H21" s="2">
        <v>3200</v>
      </c>
      <c r="I21" s="2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>
        <f t="shared" si="1"/>
        <v>0</v>
      </c>
      <c r="AB21" s="3">
        <v>0</v>
      </c>
      <c r="AC21" s="3"/>
      <c r="AD21" s="3"/>
    </row>
    <row r="22" spans="1:30" ht="15" customHeight="1" x14ac:dyDescent="0.25">
      <c r="A22" s="15" t="s">
        <v>8</v>
      </c>
      <c r="B22" s="17" t="s">
        <v>87</v>
      </c>
      <c r="C22" s="2" t="s">
        <v>7</v>
      </c>
      <c r="D22" s="2" t="s">
        <v>5</v>
      </c>
      <c r="E22" s="2" t="s">
        <v>25</v>
      </c>
      <c r="F22" s="2">
        <f t="shared" si="0"/>
        <v>0</v>
      </c>
      <c r="G22" s="2"/>
      <c r="H22" s="2"/>
      <c r="I22" s="2"/>
      <c r="J22" s="3"/>
      <c r="K22" s="3"/>
      <c r="L22" s="3"/>
      <c r="M22" s="3"/>
      <c r="N22" s="3"/>
      <c r="O22" s="3"/>
      <c r="P22" s="3"/>
      <c r="Q22" s="3">
        <v>5000</v>
      </c>
      <c r="R22" s="3">
        <v>2000</v>
      </c>
      <c r="S22" s="3"/>
      <c r="T22" s="3">
        <v>300000</v>
      </c>
      <c r="U22" s="3">
        <v>3000</v>
      </c>
      <c r="V22" s="3"/>
      <c r="W22" s="3">
        <v>80</v>
      </c>
      <c r="X22" s="3">
        <v>500</v>
      </c>
      <c r="Y22" s="3"/>
      <c r="Z22" s="3"/>
      <c r="AA22" s="3">
        <f>AC22*(0.5+(AD22-0.5)/2)/10000</f>
        <v>0</v>
      </c>
      <c r="AB22" s="3">
        <v>5</v>
      </c>
      <c r="AC22" s="3"/>
      <c r="AD22" s="3"/>
    </row>
    <row r="23" spans="1:30" ht="15" customHeight="1" x14ac:dyDescent="0.25">
      <c r="A23" s="15" t="s">
        <v>154</v>
      </c>
      <c r="B23" s="17"/>
      <c r="C23" s="2"/>
      <c r="D23" s="2"/>
      <c r="E23" s="2"/>
      <c r="F23" s="2"/>
      <c r="G23" s="2"/>
      <c r="H23" s="2"/>
      <c r="I23" s="2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spans="1:30" ht="15" customHeight="1" x14ac:dyDescent="0.25">
      <c r="A24" s="15" t="s">
        <v>157</v>
      </c>
      <c r="B24" s="17" t="s">
        <v>88</v>
      </c>
      <c r="C24" s="2" t="s">
        <v>7</v>
      </c>
      <c r="D24" s="2" t="s">
        <v>5</v>
      </c>
      <c r="E24" s="2" t="s">
        <v>26</v>
      </c>
      <c r="F24" s="2">
        <f t="shared" si="0"/>
        <v>0</v>
      </c>
      <c r="G24" s="2"/>
      <c r="H24" s="2">
        <f>ROUND(F24,-2)</f>
        <v>0</v>
      </c>
      <c r="I24" s="2"/>
      <c r="J24" s="3"/>
      <c r="K24" s="3"/>
      <c r="L24" s="3"/>
      <c r="M24" s="3">
        <v>200</v>
      </c>
      <c r="N24" s="3"/>
      <c r="O24" s="3"/>
      <c r="P24" s="3"/>
      <c r="Q24" s="3">
        <v>2000</v>
      </c>
      <c r="R24" s="3"/>
      <c r="S24" s="3"/>
      <c r="T24" s="3">
        <v>300000</v>
      </c>
      <c r="U24" s="3">
        <v>1000</v>
      </c>
      <c r="V24" s="3"/>
      <c r="W24" s="3">
        <v>50</v>
      </c>
      <c r="X24" s="3"/>
      <c r="Y24" s="3"/>
      <c r="Z24" s="3"/>
      <c r="AA24" s="3">
        <f>AC24*(0.5+(AD24-0.5)/2)/10000</f>
        <v>0</v>
      </c>
      <c r="AB24" s="3">
        <v>3.7</v>
      </c>
      <c r="AC24" s="3"/>
      <c r="AD24" s="3"/>
    </row>
    <row r="25" spans="1:30" ht="15" customHeight="1" x14ac:dyDescent="0.25">
      <c r="A25" s="15" t="s">
        <v>17</v>
      </c>
      <c r="B25" s="17" t="s">
        <v>89</v>
      </c>
      <c r="C25" s="2" t="s">
        <v>7</v>
      </c>
      <c r="D25" s="2" t="s">
        <v>5</v>
      </c>
      <c r="E25" s="2" t="s">
        <v>28</v>
      </c>
      <c r="F25" s="2">
        <f t="shared" si="0"/>
        <v>0</v>
      </c>
      <c r="G25" s="2"/>
      <c r="H25" s="2">
        <f>ROUND(F25,-2)</f>
        <v>0</v>
      </c>
      <c r="I25" s="2"/>
      <c r="J25" s="3"/>
      <c r="K25" s="3"/>
      <c r="L25" s="3"/>
      <c r="M25" s="3"/>
      <c r="N25" s="3"/>
      <c r="O25" s="3"/>
      <c r="P25" s="3"/>
      <c r="Q25" s="3">
        <v>700</v>
      </c>
      <c r="R25" s="3"/>
      <c r="S25" s="3">
        <v>1000</v>
      </c>
      <c r="T25" s="3"/>
      <c r="U25" s="3"/>
      <c r="V25" s="3"/>
      <c r="W25" s="3">
        <v>50</v>
      </c>
      <c r="X25" s="3">
        <v>100</v>
      </c>
      <c r="Y25" s="3">
        <v>50</v>
      </c>
      <c r="Z25" s="3"/>
      <c r="AA25" s="3">
        <f>AC25*(0.5+(AD25-0.5)/2)/10000</f>
        <v>0</v>
      </c>
      <c r="AB25" s="3">
        <v>1.25</v>
      </c>
      <c r="AC25" s="3"/>
      <c r="AD25" s="3"/>
    </row>
    <row r="26" spans="1:30" ht="15" customHeight="1" x14ac:dyDescent="0.25">
      <c r="A26" s="2" t="s">
        <v>58</v>
      </c>
      <c r="B26" s="3">
        <v>0</v>
      </c>
      <c r="C26" s="2" t="s">
        <v>7</v>
      </c>
      <c r="D26" s="2" t="s">
        <v>10</v>
      </c>
      <c r="E26" s="2"/>
      <c r="F26" s="2"/>
      <c r="G26" s="2"/>
      <c r="H26" s="2">
        <f>ROUND(F26,-2)</f>
        <v>0</v>
      </c>
      <c r="I26" s="2"/>
      <c r="J26" s="3"/>
      <c r="K26" s="3"/>
      <c r="L26" s="3"/>
      <c r="M26" s="3"/>
      <c r="N26" s="3"/>
      <c r="O26" s="3"/>
      <c r="P26" s="3">
        <v>50</v>
      </c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spans="1:30" ht="5.25" customHeight="1" x14ac:dyDescent="0.25">
      <c r="E27" s="5"/>
      <c r="F27" s="5"/>
    </row>
    <row r="28" spans="1:30" ht="15" customHeight="1" x14ac:dyDescent="0.25">
      <c r="A28" s="12" t="s">
        <v>59</v>
      </c>
      <c r="B28" s="13"/>
      <c r="C28" s="13"/>
      <c r="D28" s="18"/>
      <c r="E28" s="22" t="s">
        <v>55</v>
      </c>
      <c r="F28" s="6">
        <v>26000</v>
      </c>
      <c r="G28" s="7">
        <f t="shared" ref="G28:Z28" si="2">SUM(G3:G27)</f>
        <v>100000</v>
      </c>
      <c r="H28" s="7">
        <f t="shared" si="2"/>
        <v>23900</v>
      </c>
      <c r="I28" s="7">
        <f t="shared" si="2"/>
        <v>0</v>
      </c>
      <c r="J28" s="7">
        <f t="shared" si="2"/>
        <v>0</v>
      </c>
      <c r="K28" s="7">
        <f t="shared" si="2"/>
        <v>3000</v>
      </c>
      <c r="L28" s="7">
        <f t="shared" si="2"/>
        <v>0</v>
      </c>
      <c r="M28" s="7">
        <f t="shared" si="2"/>
        <v>400</v>
      </c>
      <c r="N28" s="7">
        <f t="shared" si="2"/>
        <v>220</v>
      </c>
      <c r="O28" s="7">
        <f t="shared" si="2"/>
        <v>41200</v>
      </c>
      <c r="P28" s="7">
        <f t="shared" si="2"/>
        <v>50</v>
      </c>
      <c r="Q28" s="7">
        <f t="shared" si="2"/>
        <v>7700</v>
      </c>
      <c r="R28" s="7">
        <f>SUM(R3:R27)-R15</f>
        <v>2000</v>
      </c>
      <c r="S28" s="7">
        <f t="shared" si="2"/>
        <v>2000</v>
      </c>
      <c r="T28" s="7">
        <f t="shared" si="2"/>
        <v>600000</v>
      </c>
      <c r="U28" s="7">
        <f t="shared" si="2"/>
        <v>4000</v>
      </c>
      <c r="V28" s="7">
        <f t="shared" si="2"/>
        <v>12000</v>
      </c>
      <c r="W28" s="7">
        <f t="shared" si="2"/>
        <v>230</v>
      </c>
      <c r="X28" s="7">
        <f t="shared" si="2"/>
        <v>600</v>
      </c>
      <c r="Y28" s="7">
        <f t="shared" si="2"/>
        <v>150</v>
      </c>
      <c r="Z28" s="7">
        <f t="shared" si="2"/>
        <v>0</v>
      </c>
      <c r="AA28" s="7">
        <f>SUM(AA3:AA27)</f>
        <v>127.74499999999999</v>
      </c>
      <c r="AB28" s="7">
        <f>SUM(AB3:AB27)</f>
        <v>139.69499999999996</v>
      </c>
      <c r="AC28" s="7">
        <f>SUM(AC3:AC27)</f>
        <v>137000</v>
      </c>
      <c r="AD28" s="8"/>
    </row>
    <row r="29" spans="1:30" ht="15.6" x14ac:dyDescent="0.3">
      <c r="A29" s="19" t="s">
        <v>65</v>
      </c>
      <c r="B29" s="20"/>
      <c r="C29" s="20"/>
      <c r="D29" s="21"/>
      <c r="E29" s="23"/>
      <c r="F29" s="9">
        <f>F28*0</f>
        <v>0</v>
      </c>
      <c r="G29" s="9">
        <f>G28*0.3</f>
        <v>30000</v>
      </c>
      <c r="H29" s="9">
        <f>H28*2</f>
        <v>47800</v>
      </c>
      <c r="I29" s="9">
        <f>I28*4</f>
        <v>0</v>
      </c>
      <c r="J29" s="9">
        <f>J28*260</f>
        <v>0</v>
      </c>
      <c r="K29" s="9">
        <f>K28*5*0.35</f>
        <v>5250</v>
      </c>
      <c r="L29" s="9">
        <f>L28*3.7</f>
        <v>0</v>
      </c>
      <c r="M29" s="9">
        <f>M28*86</f>
        <v>34400</v>
      </c>
      <c r="N29" s="9">
        <f>N28*15</f>
        <v>3300</v>
      </c>
      <c r="O29" s="9">
        <f>O28*5</f>
        <v>206000</v>
      </c>
      <c r="P29" s="9">
        <f>P28*130</f>
        <v>6500</v>
      </c>
      <c r="Q29" s="9">
        <f>Q28*65</f>
        <v>500500</v>
      </c>
      <c r="R29" s="9">
        <f>R28*80</f>
        <v>160000</v>
      </c>
      <c r="S29" s="9">
        <f>S28*1</f>
        <v>2000</v>
      </c>
      <c r="T29" s="10">
        <f>T28*0.025</f>
        <v>15000</v>
      </c>
      <c r="U29" s="9">
        <f>U28*0.8*10</f>
        <v>32000</v>
      </c>
      <c r="V29" s="9">
        <f>V28*0.35*6</f>
        <v>25200</v>
      </c>
      <c r="W29" s="9">
        <f>W28*110</f>
        <v>25300</v>
      </c>
      <c r="X29" s="9">
        <f>X28*25</f>
        <v>15000</v>
      </c>
      <c r="Y29" s="9">
        <f>Y28*110</f>
        <v>16500</v>
      </c>
      <c r="Z29" s="9">
        <f>Z28*25</f>
        <v>0</v>
      </c>
      <c r="AA29" s="9"/>
      <c r="AB29" s="9"/>
      <c r="AC29" s="9"/>
      <c r="AD29" s="14">
        <f>SUM(G29:Z29)-T29</f>
        <v>1109750</v>
      </c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83" orientation="landscape" horizontalDpi="120" verticalDpi="144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A2:AA56"/>
  <sheetViews>
    <sheetView zoomScale="87" workbookViewId="0"/>
  </sheetViews>
  <sheetFormatPr defaultColWidth="9.109375" defaultRowHeight="13.2" x14ac:dyDescent="0.25"/>
  <cols>
    <col min="1" max="1" width="20.5546875" style="58" customWidth="1"/>
    <col min="2" max="2" width="5" style="58" customWidth="1"/>
    <col min="3" max="3" width="30" style="59" customWidth="1"/>
    <col min="4" max="4" width="6" style="59" customWidth="1"/>
    <col min="5" max="5" width="4.5546875" style="59" customWidth="1"/>
    <col min="6" max="6" width="14.44140625" style="59" customWidth="1"/>
    <col min="7" max="7" width="8.109375" style="59" customWidth="1"/>
    <col min="8" max="8" width="10.88671875" style="59" hidden="1" customWidth="1"/>
    <col min="9" max="9" width="10.44140625" style="59" hidden="1" customWidth="1"/>
    <col min="10" max="10" width="8.109375" style="59" hidden="1" customWidth="1"/>
    <col min="11" max="11" width="7.88671875" style="59" hidden="1" customWidth="1"/>
    <col min="12" max="12" width="7.88671875" style="59" customWidth="1"/>
    <col min="13" max="13" width="8.109375" style="59" customWidth="1"/>
    <col min="14" max="14" width="6.88671875" style="59" customWidth="1"/>
    <col min="15" max="15" width="7.6640625" style="59" customWidth="1"/>
    <col min="16" max="16" width="5.6640625" style="59" customWidth="1"/>
    <col min="17" max="17" width="4.33203125" style="59" customWidth="1"/>
    <col min="18" max="18" width="6.88671875" style="59" customWidth="1"/>
    <col min="19" max="19" width="5.88671875" style="59" customWidth="1"/>
    <col min="20" max="20" width="7" style="59" customWidth="1"/>
    <col min="21" max="21" width="8" style="59" customWidth="1"/>
    <col min="22" max="22" width="6.88671875" style="59" customWidth="1"/>
    <col min="23" max="23" width="4.6640625" style="59" hidden="1" customWidth="1"/>
    <col min="24" max="24" width="7" style="59" customWidth="1"/>
    <col min="25" max="25" width="7.33203125" style="59" customWidth="1"/>
    <col min="26" max="26" width="7.88671875" style="59" customWidth="1"/>
    <col min="27" max="27" width="10.5546875" style="59" customWidth="1"/>
    <col min="28" max="16384" width="9.109375" style="59"/>
  </cols>
  <sheetData>
    <row r="2" spans="1:27" ht="17.399999999999999" x14ac:dyDescent="0.3">
      <c r="A2" s="82" t="s">
        <v>216</v>
      </c>
      <c r="B2" s="82"/>
    </row>
    <row r="3" spans="1:27" ht="10.5" customHeight="1" x14ac:dyDescent="0.3">
      <c r="A3" s="82"/>
      <c r="B3" s="82"/>
    </row>
    <row r="4" spans="1:27" ht="17.399999999999999" x14ac:dyDescent="0.3">
      <c r="A4" s="127" t="s">
        <v>143</v>
      </c>
      <c r="B4" s="127"/>
      <c r="C4" s="127"/>
      <c r="D4" s="127"/>
      <c r="E4" s="127"/>
      <c r="F4" s="93"/>
      <c r="G4" s="93"/>
      <c r="H4" s="127" t="s">
        <v>141</v>
      </c>
      <c r="I4" s="127"/>
      <c r="J4" s="127"/>
      <c r="K4" s="127" t="s">
        <v>142</v>
      </c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 t="s">
        <v>144</v>
      </c>
      <c r="Y4" s="127"/>
      <c r="Z4" s="127"/>
      <c r="AA4" s="127"/>
    </row>
    <row r="5" spans="1:27" s="33" customFormat="1" ht="51" customHeight="1" x14ac:dyDescent="0.25">
      <c r="A5" s="94" t="s">
        <v>93</v>
      </c>
      <c r="B5" s="94" t="s">
        <v>152</v>
      </c>
      <c r="C5" s="83" t="s">
        <v>94</v>
      </c>
      <c r="D5" s="83" t="s">
        <v>1</v>
      </c>
      <c r="E5" s="83" t="s">
        <v>103</v>
      </c>
      <c r="F5" s="83" t="s">
        <v>52</v>
      </c>
      <c r="G5" s="83" t="s">
        <v>213</v>
      </c>
      <c r="H5" s="95" t="s">
        <v>50</v>
      </c>
      <c r="I5" s="95" t="s">
        <v>146</v>
      </c>
      <c r="J5" s="95" t="s">
        <v>140</v>
      </c>
      <c r="K5" s="83" t="s">
        <v>49</v>
      </c>
      <c r="L5" s="83" t="s">
        <v>217</v>
      </c>
      <c r="M5" s="83" t="s">
        <v>149</v>
      </c>
      <c r="N5" s="83" t="s">
        <v>148</v>
      </c>
      <c r="O5" s="83" t="s">
        <v>145</v>
      </c>
      <c r="P5" s="83" t="s">
        <v>46</v>
      </c>
      <c r="Q5" s="83" t="s">
        <v>47</v>
      </c>
      <c r="R5" s="83" t="s">
        <v>48</v>
      </c>
      <c r="S5" s="83" t="s">
        <v>68</v>
      </c>
      <c r="T5" s="83" t="s">
        <v>138</v>
      </c>
      <c r="U5" s="83" t="s">
        <v>39</v>
      </c>
      <c r="V5" s="83" t="s">
        <v>45</v>
      </c>
      <c r="W5" s="83" t="s">
        <v>139</v>
      </c>
      <c r="X5" s="83" t="s">
        <v>20</v>
      </c>
      <c r="Y5" s="83" t="s">
        <v>51</v>
      </c>
      <c r="Z5" s="83" t="s">
        <v>21</v>
      </c>
      <c r="AA5" s="83" t="s">
        <v>22</v>
      </c>
    </row>
    <row r="6" spans="1:27" ht="18" customHeight="1" x14ac:dyDescent="0.25">
      <c r="A6" s="126" t="s">
        <v>3</v>
      </c>
      <c r="B6" s="126">
        <v>2</v>
      </c>
      <c r="C6" s="60" t="s">
        <v>96</v>
      </c>
      <c r="D6" s="128" t="s">
        <v>4</v>
      </c>
      <c r="E6" s="128" t="s">
        <v>5</v>
      </c>
      <c r="F6" s="129" t="s">
        <v>214</v>
      </c>
      <c r="G6" s="2">
        <f>$G$51*X6/$X$51</f>
        <v>6909.7351734427448</v>
      </c>
      <c r="H6" s="2"/>
      <c r="I6" s="2"/>
      <c r="J6" s="2"/>
      <c r="K6" s="2"/>
      <c r="L6" s="2"/>
      <c r="M6" s="61">
        <v>10000</v>
      </c>
      <c r="N6" s="62"/>
      <c r="O6" s="2"/>
      <c r="P6" s="63"/>
      <c r="Q6" s="63"/>
      <c r="R6" s="63"/>
      <c r="S6" s="63"/>
      <c r="T6" s="63"/>
      <c r="U6" s="63"/>
      <c r="V6" s="63"/>
      <c r="W6" s="63"/>
      <c r="X6" s="63">
        <f>Z6*(0.5+(AA6-0.5)/2)/10000</f>
        <v>7.125</v>
      </c>
      <c r="Y6" s="63">
        <v>7.125</v>
      </c>
      <c r="Z6" s="63">
        <v>19000</v>
      </c>
      <c r="AA6" s="63">
        <v>7</v>
      </c>
    </row>
    <row r="7" spans="1:27" ht="18" customHeight="1" x14ac:dyDescent="0.25">
      <c r="A7" s="126"/>
      <c r="B7" s="126"/>
      <c r="C7" s="60" t="s">
        <v>95</v>
      </c>
      <c r="D7" s="128"/>
      <c r="E7" s="128"/>
      <c r="F7" s="129"/>
      <c r="G7" s="2"/>
      <c r="H7" s="2"/>
      <c r="I7" s="2"/>
      <c r="J7" s="2"/>
      <c r="K7" s="2"/>
      <c r="L7" s="2"/>
      <c r="M7" s="61"/>
      <c r="N7" s="62"/>
      <c r="O7" s="63"/>
      <c r="P7" s="63"/>
      <c r="Q7" s="63"/>
      <c r="R7" s="63"/>
      <c r="S7" s="63"/>
      <c r="T7" s="63"/>
      <c r="U7" s="63"/>
      <c r="V7" s="63"/>
      <c r="W7" s="63"/>
      <c r="X7" s="63">
        <f t="shared" ref="X7:X49" si="0">Z7*(0.5+(AA7-0.5)/2)/10000</f>
        <v>0</v>
      </c>
      <c r="Y7" s="63"/>
      <c r="Z7" s="63"/>
      <c r="AA7" s="63"/>
    </row>
    <row r="8" spans="1:27" ht="15.9" customHeight="1" x14ac:dyDescent="0.25">
      <c r="A8" s="126" t="s">
        <v>23</v>
      </c>
      <c r="B8" s="126">
        <v>2</v>
      </c>
      <c r="C8" s="60" t="s">
        <v>102</v>
      </c>
      <c r="D8" s="128" t="s">
        <v>4</v>
      </c>
      <c r="E8" s="128" t="s">
        <v>10</v>
      </c>
      <c r="F8" s="129"/>
      <c r="G8" s="2">
        <f>$G$51*X8/$X$51</f>
        <v>0</v>
      </c>
      <c r="H8" s="2"/>
      <c r="I8" s="2"/>
      <c r="J8" s="2"/>
      <c r="K8" s="2"/>
      <c r="L8" s="2"/>
      <c r="M8" s="61"/>
      <c r="N8" s="2"/>
      <c r="O8" s="63"/>
      <c r="P8" s="63"/>
      <c r="Q8" s="63"/>
      <c r="R8" s="63"/>
      <c r="S8" s="63"/>
      <c r="T8" s="63"/>
      <c r="U8" s="63"/>
      <c r="V8" s="63"/>
      <c r="W8" s="63"/>
      <c r="X8" s="63">
        <f t="shared" si="0"/>
        <v>0</v>
      </c>
      <c r="Y8" s="63">
        <v>0</v>
      </c>
      <c r="Z8" s="63"/>
      <c r="AA8" s="63"/>
    </row>
    <row r="9" spans="1:27" ht="15.9" customHeight="1" x14ac:dyDescent="0.25">
      <c r="A9" s="126"/>
      <c r="B9" s="126"/>
      <c r="C9" s="60" t="s">
        <v>97</v>
      </c>
      <c r="D9" s="128"/>
      <c r="E9" s="128" t="s">
        <v>10</v>
      </c>
      <c r="F9" s="129"/>
      <c r="G9" s="2"/>
      <c r="H9" s="2"/>
      <c r="I9" s="2"/>
      <c r="J9" s="2"/>
      <c r="K9" s="2"/>
      <c r="L9" s="2"/>
      <c r="M9" s="61"/>
      <c r="N9" s="2"/>
      <c r="O9" s="63"/>
      <c r="P9" s="63"/>
      <c r="Q9" s="63"/>
      <c r="R9" s="63"/>
      <c r="S9" s="63"/>
      <c r="T9" s="63"/>
      <c r="U9" s="63"/>
      <c r="V9" s="63"/>
      <c r="W9" s="63"/>
      <c r="X9" s="63">
        <f t="shared" si="0"/>
        <v>0</v>
      </c>
      <c r="Y9" s="63"/>
      <c r="Z9" s="63"/>
      <c r="AA9" s="63"/>
    </row>
    <row r="10" spans="1:27" ht="15.9" customHeight="1" x14ac:dyDescent="0.25">
      <c r="A10" s="126"/>
      <c r="B10" s="126"/>
      <c r="C10" s="60" t="s">
        <v>98</v>
      </c>
      <c r="D10" s="128"/>
      <c r="E10" s="128"/>
      <c r="F10" s="129"/>
      <c r="G10" s="2"/>
      <c r="H10" s="2"/>
      <c r="I10" s="2"/>
      <c r="J10" s="2"/>
      <c r="K10" s="2"/>
      <c r="L10" s="2"/>
      <c r="M10" s="61"/>
      <c r="N10" s="2"/>
      <c r="O10" s="63"/>
      <c r="P10" s="63"/>
      <c r="Q10" s="63"/>
      <c r="R10" s="63"/>
      <c r="S10" s="63"/>
      <c r="T10" s="63"/>
      <c r="U10" s="63"/>
      <c r="V10" s="63"/>
      <c r="W10" s="63"/>
      <c r="X10" s="63">
        <f t="shared" si="0"/>
        <v>0</v>
      </c>
      <c r="Y10" s="63"/>
      <c r="Z10" s="63"/>
      <c r="AA10" s="63"/>
    </row>
    <row r="11" spans="1:27" ht="15.9" customHeight="1" x14ac:dyDescent="0.25">
      <c r="A11" s="126"/>
      <c r="B11" s="126"/>
      <c r="C11" s="60" t="s">
        <v>99</v>
      </c>
      <c r="D11" s="128"/>
      <c r="E11" s="128"/>
      <c r="F11" s="129"/>
      <c r="G11" s="2"/>
      <c r="H11" s="2"/>
      <c r="I11" s="2"/>
      <c r="J11" s="2"/>
      <c r="K11" s="2"/>
      <c r="L11" s="2"/>
      <c r="M11" s="61"/>
      <c r="N11" s="2"/>
      <c r="O11" s="63"/>
      <c r="P11" s="63"/>
      <c r="Q11" s="63"/>
      <c r="R11" s="63"/>
      <c r="S11" s="63"/>
      <c r="T11" s="63"/>
      <c r="U11" s="63"/>
      <c r="V11" s="63"/>
      <c r="W11" s="63"/>
      <c r="X11" s="63">
        <f t="shared" si="0"/>
        <v>0</v>
      </c>
      <c r="Y11" s="63"/>
      <c r="Z11" s="63"/>
      <c r="AA11" s="63"/>
    </row>
    <row r="12" spans="1:27" ht="15.9" customHeight="1" x14ac:dyDescent="0.25">
      <c r="A12" s="126"/>
      <c r="B12" s="126"/>
      <c r="C12" s="60" t="s">
        <v>100</v>
      </c>
      <c r="D12" s="128"/>
      <c r="E12" s="128"/>
      <c r="F12" s="129"/>
      <c r="G12" s="2"/>
      <c r="H12" s="2"/>
      <c r="I12" s="2"/>
      <c r="J12" s="2"/>
      <c r="K12" s="2"/>
      <c r="L12" s="2"/>
      <c r="M12" s="61"/>
      <c r="N12" s="2"/>
      <c r="O12" s="63"/>
      <c r="P12" s="63"/>
      <c r="Q12" s="63"/>
      <c r="R12" s="63"/>
      <c r="S12" s="63"/>
      <c r="T12" s="63"/>
      <c r="U12" s="63"/>
      <c r="V12" s="63"/>
      <c r="W12" s="63"/>
      <c r="X12" s="63">
        <f t="shared" si="0"/>
        <v>0</v>
      </c>
      <c r="Y12" s="63"/>
      <c r="Z12" s="63"/>
      <c r="AA12" s="63"/>
    </row>
    <row r="13" spans="1:27" ht="15.9" customHeight="1" x14ac:dyDescent="0.25">
      <c r="A13" s="126"/>
      <c r="B13" s="126"/>
      <c r="C13" s="60" t="s">
        <v>101</v>
      </c>
      <c r="D13" s="128"/>
      <c r="E13" s="128"/>
      <c r="F13" s="129"/>
      <c r="G13" s="2"/>
      <c r="H13" s="2"/>
      <c r="I13" s="2"/>
      <c r="J13" s="2"/>
      <c r="K13" s="2"/>
      <c r="L13" s="2"/>
      <c r="M13" s="61"/>
      <c r="N13" s="2"/>
      <c r="O13" s="63"/>
      <c r="P13" s="63"/>
      <c r="Q13" s="63"/>
      <c r="R13" s="63"/>
      <c r="S13" s="63"/>
      <c r="T13" s="63"/>
      <c r="U13" s="63"/>
      <c r="V13" s="63"/>
      <c r="W13" s="63"/>
      <c r="X13" s="63">
        <f t="shared" si="0"/>
        <v>0</v>
      </c>
      <c r="Y13" s="63"/>
      <c r="Z13" s="63"/>
      <c r="AA13" s="63"/>
    </row>
    <row r="14" spans="1:27" ht="15.9" customHeight="1" x14ac:dyDescent="0.25">
      <c r="A14" s="126" t="s">
        <v>9</v>
      </c>
      <c r="B14" s="96">
        <v>3</v>
      </c>
      <c r="C14" s="60" t="s">
        <v>116</v>
      </c>
      <c r="D14" s="128" t="s">
        <v>4</v>
      </c>
      <c r="E14" s="128" t="s">
        <v>10</v>
      </c>
      <c r="F14" s="130"/>
      <c r="G14" s="2">
        <f>$G$51*X14/$X$51</f>
        <v>0</v>
      </c>
      <c r="H14" s="2"/>
      <c r="I14" s="2"/>
      <c r="J14" s="2"/>
      <c r="K14" s="2"/>
      <c r="L14" s="2"/>
      <c r="M14" s="61"/>
      <c r="N14" s="2"/>
      <c r="O14" s="63"/>
      <c r="P14" s="63"/>
      <c r="Q14" s="63"/>
      <c r="R14" s="63"/>
      <c r="S14" s="63"/>
      <c r="T14" s="63"/>
      <c r="U14" s="63"/>
      <c r="V14" s="63"/>
      <c r="W14" s="63"/>
      <c r="X14" s="63">
        <f t="shared" si="0"/>
        <v>0</v>
      </c>
      <c r="Y14" s="63">
        <v>0</v>
      </c>
      <c r="Z14" s="63"/>
      <c r="AA14" s="63"/>
    </row>
    <row r="15" spans="1:27" ht="15.9" customHeight="1" x14ac:dyDescent="0.25">
      <c r="A15" s="126"/>
      <c r="B15" s="96">
        <v>3</v>
      </c>
      <c r="C15" s="60" t="s">
        <v>104</v>
      </c>
      <c r="D15" s="128"/>
      <c r="E15" s="128"/>
      <c r="F15" s="130"/>
      <c r="G15" s="2"/>
      <c r="H15" s="2"/>
      <c r="I15" s="2"/>
      <c r="J15" s="2"/>
      <c r="K15" s="2"/>
      <c r="L15" s="2"/>
      <c r="M15" s="61"/>
      <c r="N15" s="2"/>
      <c r="O15" s="63"/>
      <c r="P15" s="63"/>
      <c r="Q15" s="63"/>
      <c r="R15" s="63"/>
      <c r="S15" s="63"/>
      <c r="T15" s="63"/>
      <c r="U15" s="63"/>
      <c r="V15" s="63"/>
      <c r="W15" s="63"/>
      <c r="X15" s="63">
        <f t="shared" si="0"/>
        <v>0</v>
      </c>
      <c r="Y15" s="63"/>
      <c r="Z15" s="63"/>
      <c r="AA15" s="63"/>
    </row>
    <row r="16" spans="1:27" ht="15.9" customHeight="1" x14ac:dyDescent="0.25">
      <c r="A16" s="126"/>
      <c r="B16" s="96">
        <v>3</v>
      </c>
      <c r="C16" s="60" t="s">
        <v>105</v>
      </c>
      <c r="D16" s="128"/>
      <c r="E16" s="128"/>
      <c r="F16" s="130"/>
      <c r="G16" s="2"/>
      <c r="H16" s="2"/>
      <c r="I16" s="2"/>
      <c r="J16" s="2"/>
      <c r="K16" s="2"/>
      <c r="L16" s="2">
        <v>10000</v>
      </c>
      <c r="M16" s="61"/>
      <c r="N16" s="2"/>
      <c r="O16" s="63"/>
      <c r="P16" s="63"/>
      <c r="Q16" s="63"/>
      <c r="R16" s="63"/>
      <c r="S16" s="63"/>
      <c r="T16" s="63"/>
      <c r="U16" s="63"/>
      <c r="V16" s="63"/>
      <c r="W16" s="63"/>
      <c r="X16" s="63">
        <f t="shared" si="0"/>
        <v>0</v>
      </c>
      <c r="Y16" s="63"/>
      <c r="Z16" s="63"/>
      <c r="AA16" s="63"/>
    </row>
    <row r="17" spans="1:27" ht="15.9" customHeight="1" x14ac:dyDescent="0.25">
      <c r="A17" s="126"/>
      <c r="B17" s="96">
        <v>3</v>
      </c>
      <c r="C17" s="60" t="s">
        <v>106</v>
      </c>
      <c r="D17" s="128"/>
      <c r="E17" s="128"/>
      <c r="F17" s="130"/>
      <c r="G17" s="2"/>
      <c r="H17" s="2"/>
      <c r="I17" s="2"/>
      <c r="J17" s="2"/>
      <c r="K17" s="2"/>
      <c r="L17" s="2"/>
      <c r="M17" s="61"/>
      <c r="N17" s="2"/>
      <c r="O17" s="63"/>
      <c r="P17" s="63"/>
      <c r="Q17" s="63"/>
      <c r="R17" s="63"/>
      <c r="S17" s="63"/>
      <c r="T17" s="63"/>
      <c r="U17" s="63"/>
      <c r="V17" s="63"/>
      <c r="W17" s="63"/>
      <c r="X17" s="63">
        <f t="shared" si="0"/>
        <v>0</v>
      </c>
      <c r="Y17" s="63"/>
      <c r="Z17" s="63"/>
      <c r="AA17" s="63"/>
    </row>
    <row r="18" spans="1:27" ht="15.9" customHeight="1" x14ac:dyDescent="0.25">
      <c r="A18" s="126"/>
      <c r="B18" s="96">
        <v>3</v>
      </c>
      <c r="C18" s="60" t="s">
        <v>107</v>
      </c>
      <c r="D18" s="128"/>
      <c r="E18" s="128"/>
      <c r="F18" s="130"/>
      <c r="G18" s="2"/>
      <c r="H18" s="2"/>
      <c r="I18" s="2"/>
      <c r="J18" s="2"/>
      <c r="K18" s="2"/>
      <c r="L18" s="2"/>
      <c r="M18" s="61"/>
      <c r="N18" s="2"/>
      <c r="O18" s="63"/>
      <c r="P18" s="63"/>
      <c r="Q18" s="63"/>
      <c r="R18" s="63"/>
      <c r="S18" s="63"/>
      <c r="T18" s="63"/>
      <c r="U18" s="63"/>
      <c r="V18" s="63"/>
      <c r="W18" s="63"/>
      <c r="X18" s="63">
        <f t="shared" si="0"/>
        <v>0</v>
      </c>
      <c r="Y18" s="63"/>
      <c r="Z18" s="63"/>
      <c r="AA18" s="63"/>
    </row>
    <row r="19" spans="1:27" ht="15.9" customHeight="1" x14ac:dyDescent="0.25">
      <c r="A19" s="126"/>
      <c r="B19" s="96"/>
      <c r="C19" s="60" t="s">
        <v>108</v>
      </c>
      <c r="D19" s="128"/>
      <c r="E19" s="128"/>
      <c r="F19" s="130"/>
      <c r="G19" s="2"/>
      <c r="H19" s="2"/>
      <c r="I19" s="2"/>
      <c r="J19" s="2"/>
      <c r="K19" s="2"/>
      <c r="L19" s="2"/>
      <c r="M19" s="61"/>
      <c r="N19" s="2"/>
      <c r="O19" s="63"/>
      <c r="P19" s="63"/>
      <c r="Q19" s="63"/>
      <c r="R19" s="63"/>
      <c r="S19" s="63"/>
      <c r="T19" s="63"/>
      <c r="U19" s="63"/>
      <c r="V19" s="63"/>
      <c r="W19" s="63"/>
      <c r="X19" s="63">
        <f t="shared" si="0"/>
        <v>0</v>
      </c>
      <c r="Y19" s="63"/>
      <c r="Z19" s="63"/>
      <c r="AA19" s="63"/>
    </row>
    <row r="20" spans="1:27" ht="15.9" customHeight="1" x14ac:dyDescent="0.25">
      <c r="A20" s="126"/>
      <c r="B20" s="96"/>
      <c r="C20" s="60" t="s">
        <v>109</v>
      </c>
      <c r="D20" s="128"/>
      <c r="E20" s="128"/>
      <c r="F20" s="130"/>
      <c r="G20" s="2"/>
      <c r="H20" s="2"/>
      <c r="I20" s="2"/>
      <c r="J20" s="2"/>
      <c r="K20" s="2"/>
      <c r="L20" s="2"/>
      <c r="M20" s="61"/>
      <c r="N20" s="2"/>
      <c r="O20" s="63"/>
      <c r="P20" s="63"/>
      <c r="Q20" s="63"/>
      <c r="R20" s="63"/>
      <c r="S20" s="63"/>
      <c r="T20" s="63"/>
      <c r="U20" s="63"/>
      <c r="V20" s="63"/>
      <c r="W20" s="63"/>
      <c r="X20" s="63">
        <f t="shared" si="0"/>
        <v>0</v>
      </c>
      <c r="Y20" s="63"/>
      <c r="Z20" s="63"/>
      <c r="AA20" s="63"/>
    </row>
    <row r="21" spans="1:27" ht="15.9" customHeight="1" x14ac:dyDescent="0.25">
      <c r="A21" s="126"/>
      <c r="B21" s="96">
        <v>3</v>
      </c>
      <c r="C21" s="60" t="s">
        <v>110</v>
      </c>
      <c r="D21" s="128"/>
      <c r="E21" s="128"/>
      <c r="F21" s="130"/>
      <c r="G21" s="2"/>
      <c r="H21" s="2"/>
      <c r="I21" s="2"/>
      <c r="J21" s="2"/>
      <c r="K21" s="2"/>
      <c r="L21" s="2"/>
      <c r="M21" s="61"/>
      <c r="N21" s="2"/>
      <c r="O21" s="63"/>
      <c r="P21" s="63"/>
      <c r="Q21" s="63"/>
      <c r="R21" s="63"/>
      <c r="S21" s="63"/>
      <c r="T21" s="63"/>
      <c r="U21" s="63"/>
      <c r="V21" s="63"/>
      <c r="W21" s="63"/>
      <c r="X21" s="63">
        <f t="shared" si="0"/>
        <v>0</v>
      </c>
      <c r="Y21" s="63"/>
      <c r="Z21" s="63"/>
      <c r="AA21" s="63"/>
    </row>
    <row r="22" spans="1:27" ht="15.9" customHeight="1" x14ac:dyDescent="0.25">
      <c r="A22" s="126"/>
      <c r="B22" s="96">
        <v>3</v>
      </c>
      <c r="C22" s="60" t="s">
        <v>111</v>
      </c>
      <c r="D22" s="128"/>
      <c r="E22" s="128"/>
      <c r="F22" s="130"/>
      <c r="G22" s="2"/>
      <c r="H22" s="2"/>
      <c r="I22" s="2"/>
      <c r="J22" s="2"/>
      <c r="K22" s="2"/>
      <c r="L22" s="2"/>
      <c r="M22" s="61"/>
      <c r="N22" s="2"/>
      <c r="O22" s="63"/>
      <c r="P22" s="63"/>
      <c r="Q22" s="63"/>
      <c r="R22" s="63"/>
      <c r="S22" s="63"/>
      <c r="T22" s="63"/>
      <c r="U22" s="63"/>
      <c r="V22" s="63"/>
      <c r="W22" s="63"/>
      <c r="X22" s="63">
        <f t="shared" si="0"/>
        <v>0</v>
      </c>
      <c r="Y22" s="63"/>
      <c r="Z22" s="63"/>
      <c r="AA22" s="63"/>
    </row>
    <row r="23" spans="1:27" ht="15.9" customHeight="1" x14ac:dyDescent="0.25">
      <c r="A23" s="126"/>
      <c r="B23" s="96">
        <v>2</v>
      </c>
      <c r="C23" s="60" t="s">
        <v>112</v>
      </c>
      <c r="D23" s="128"/>
      <c r="E23" s="128"/>
      <c r="F23" s="130"/>
      <c r="G23" s="2"/>
      <c r="H23" s="2"/>
      <c r="I23" s="2"/>
      <c r="J23" s="2"/>
      <c r="K23" s="2"/>
      <c r="L23" s="2">
        <v>5000</v>
      </c>
      <c r="M23" s="61"/>
      <c r="N23" s="2"/>
      <c r="O23" s="63"/>
      <c r="P23" s="63"/>
      <c r="Q23" s="63"/>
      <c r="R23" s="63"/>
      <c r="S23" s="63"/>
      <c r="T23" s="63"/>
      <c r="U23" s="63"/>
      <c r="V23" s="63"/>
      <c r="W23" s="63"/>
      <c r="X23" s="63">
        <f t="shared" si="0"/>
        <v>0</v>
      </c>
      <c r="Y23" s="63"/>
      <c r="Z23" s="63"/>
      <c r="AA23" s="63"/>
    </row>
    <row r="24" spans="1:27" ht="15.9" customHeight="1" x14ac:dyDescent="0.25">
      <c r="A24" s="126"/>
      <c r="B24" s="96">
        <v>2</v>
      </c>
      <c r="C24" s="60" t="s">
        <v>113</v>
      </c>
      <c r="D24" s="128"/>
      <c r="E24" s="128"/>
      <c r="F24" s="130"/>
      <c r="G24" s="2"/>
      <c r="H24" s="2"/>
      <c r="I24" s="2"/>
      <c r="J24" s="2"/>
      <c r="K24" s="2"/>
      <c r="L24" s="2"/>
      <c r="M24" s="61"/>
      <c r="N24" s="2"/>
      <c r="O24" s="63"/>
      <c r="P24" s="63"/>
      <c r="Q24" s="63"/>
      <c r="R24" s="63"/>
      <c r="S24" s="63"/>
      <c r="T24" s="63"/>
      <c r="U24" s="63"/>
      <c r="V24" s="63"/>
      <c r="W24" s="63"/>
      <c r="X24" s="63">
        <f t="shared" si="0"/>
        <v>0</v>
      </c>
      <c r="Y24" s="63"/>
      <c r="Z24" s="63"/>
      <c r="AA24" s="63"/>
    </row>
    <row r="25" spans="1:27" ht="15.9" customHeight="1" x14ac:dyDescent="0.25">
      <c r="A25" s="126"/>
      <c r="B25" s="96">
        <v>2</v>
      </c>
      <c r="C25" s="60" t="s">
        <v>114</v>
      </c>
      <c r="D25" s="128"/>
      <c r="E25" s="128"/>
      <c r="F25" s="130"/>
      <c r="G25" s="2"/>
      <c r="H25" s="2"/>
      <c r="I25" s="2"/>
      <c r="J25" s="2"/>
      <c r="K25" s="2"/>
      <c r="L25" s="2"/>
      <c r="M25" s="61"/>
      <c r="N25" s="2"/>
      <c r="O25" s="63"/>
      <c r="P25" s="63"/>
      <c r="Q25" s="63"/>
      <c r="R25" s="63"/>
      <c r="S25" s="63"/>
      <c r="T25" s="63"/>
      <c r="U25" s="63"/>
      <c r="V25" s="63"/>
      <c r="W25" s="63"/>
      <c r="X25" s="63">
        <f t="shared" si="0"/>
        <v>0</v>
      </c>
      <c r="Y25" s="63"/>
      <c r="Z25" s="63"/>
      <c r="AA25" s="63"/>
    </row>
    <row r="26" spans="1:27" ht="15.9" customHeight="1" x14ac:dyDescent="0.25">
      <c r="A26" s="126"/>
      <c r="B26" s="96">
        <v>1</v>
      </c>
      <c r="C26" s="60" t="s">
        <v>115</v>
      </c>
      <c r="D26" s="128"/>
      <c r="E26" s="128"/>
      <c r="F26" s="130"/>
      <c r="G26" s="2"/>
      <c r="H26" s="2"/>
      <c r="I26" s="2"/>
      <c r="J26" s="2"/>
      <c r="K26" s="2"/>
      <c r="L26" s="2">
        <v>15000</v>
      </c>
      <c r="M26" s="61"/>
      <c r="N26" s="2"/>
      <c r="O26" s="63"/>
      <c r="P26" s="63"/>
      <c r="Q26" s="63"/>
      <c r="R26" s="63"/>
      <c r="S26" s="63"/>
      <c r="T26" s="63"/>
      <c r="U26" s="63"/>
      <c r="V26" s="63"/>
      <c r="W26" s="63"/>
      <c r="X26" s="63">
        <f t="shared" si="0"/>
        <v>0</v>
      </c>
      <c r="Y26" s="63"/>
      <c r="Z26" s="63"/>
      <c r="AA26" s="63"/>
    </row>
    <row r="27" spans="1:27" ht="40.5" customHeight="1" x14ac:dyDescent="0.25">
      <c r="A27" s="96" t="s">
        <v>90</v>
      </c>
      <c r="B27" s="96"/>
      <c r="C27" s="60" t="s">
        <v>117</v>
      </c>
      <c r="D27" s="65" t="s">
        <v>63</v>
      </c>
      <c r="E27" s="65" t="s">
        <v>5</v>
      </c>
      <c r="F27" s="61" t="s">
        <v>61</v>
      </c>
      <c r="G27" s="2">
        <f>$G$51*X27/$X$51</f>
        <v>0</v>
      </c>
      <c r="H27" s="2"/>
      <c r="I27" s="2"/>
      <c r="J27" s="2"/>
      <c r="K27" s="2"/>
      <c r="L27" s="2"/>
      <c r="M27" s="61"/>
      <c r="N27" s="2"/>
      <c r="O27" s="63"/>
      <c r="P27" s="63"/>
      <c r="Q27" s="63"/>
      <c r="R27" s="63"/>
      <c r="S27" s="63"/>
      <c r="T27" s="63"/>
      <c r="U27" s="63"/>
      <c r="V27" s="63"/>
      <c r="W27" s="63"/>
      <c r="X27" s="63">
        <f t="shared" si="0"/>
        <v>0</v>
      </c>
      <c r="Y27" s="63">
        <v>0</v>
      </c>
      <c r="Z27" s="63"/>
      <c r="AA27" s="63"/>
    </row>
    <row r="28" spans="1:27" ht="43.5" customHeight="1" x14ac:dyDescent="0.25">
      <c r="A28" s="96" t="s">
        <v>91</v>
      </c>
      <c r="B28" s="96"/>
      <c r="C28" s="60" t="s">
        <v>125</v>
      </c>
      <c r="D28" s="65" t="s">
        <v>64</v>
      </c>
      <c r="E28" s="65" t="s">
        <v>5</v>
      </c>
      <c r="F28" s="61" t="s">
        <v>62</v>
      </c>
      <c r="G28" s="2">
        <f>$G$51*X28/$X$51</f>
        <v>0</v>
      </c>
      <c r="H28" s="2"/>
      <c r="I28" s="2"/>
      <c r="J28" s="2"/>
      <c r="K28" s="2"/>
      <c r="L28" s="2"/>
      <c r="M28" s="61"/>
      <c r="N28" s="2"/>
      <c r="O28" s="63"/>
      <c r="P28" s="63"/>
      <c r="Q28" s="63"/>
      <c r="R28" s="63"/>
      <c r="S28" s="63"/>
      <c r="T28" s="63"/>
      <c r="U28" s="63"/>
      <c r="V28" s="63"/>
      <c r="W28" s="63"/>
      <c r="X28" s="63">
        <f t="shared" si="0"/>
        <v>0</v>
      </c>
      <c r="Y28" s="63"/>
      <c r="Z28" s="63"/>
      <c r="AA28" s="63"/>
    </row>
    <row r="29" spans="1:27" ht="27" customHeight="1" x14ac:dyDescent="0.25">
      <c r="A29" s="126" t="s">
        <v>60</v>
      </c>
      <c r="B29" s="126">
        <v>2</v>
      </c>
      <c r="C29" s="60" t="s">
        <v>119</v>
      </c>
      <c r="D29" s="131" t="s">
        <v>4</v>
      </c>
      <c r="E29" s="131" t="s">
        <v>10</v>
      </c>
      <c r="F29" s="129"/>
      <c r="G29" s="2">
        <f>$G$51*X29/$X$51</f>
        <v>0</v>
      </c>
      <c r="H29" s="2"/>
      <c r="I29" s="2"/>
      <c r="J29" s="2"/>
      <c r="K29" s="2"/>
      <c r="L29" s="2"/>
      <c r="M29" s="62"/>
      <c r="N29" s="62"/>
      <c r="O29" s="63"/>
      <c r="P29" s="63"/>
      <c r="Q29" s="63"/>
      <c r="R29" s="63"/>
      <c r="S29" s="63"/>
      <c r="T29" s="63"/>
      <c r="U29" s="63"/>
      <c r="V29" s="63"/>
      <c r="W29" s="63"/>
      <c r="X29" s="63">
        <f t="shared" si="0"/>
        <v>0</v>
      </c>
      <c r="Y29" s="63">
        <v>0</v>
      </c>
      <c r="Z29" s="63"/>
      <c r="AA29" s="63"/>
    </row>
    <row r="30" spans="1:27" ht="15.9" customHeight="1" x14ac:dyDescent="0.25">
      <c r="A30" s="126"/>
      <c r="B30" s="126"/>
      <c r="C30" s="60" t="s">
        <v>118</v>
      </c>
      <c r="D30" s="131"/>
      <c r="E30" s="131"/>
      <c r="F30" s="129"/>
      <c r="G30" s="2"/>
      <c r="H30" s="2"/>
      <c r="I30" s="2"/>
      <c r="J30" s="2"/>
      <c r="K30" s="2"/>
      <c r="L30" s="2"/>
      <c r="M30" s="62"/>
      <c r="N30" s="62"/>
      <c r="O30" s="63"/>
      <c r="P30" s="63"/>
      <c r="Q30" s="63"/>
      <c r="R30" s="63"/>
      <c r="S30" s="63"/>
      <c r="T30" s="63"/>
      <c r="U30" s="63"/>
      <c r="V30" s="63"/>
      <c r="W30" s="63"/>
      <c r="X30" s="63">
        <f t="shared" si="0"/>
        <v>0</v>
      </c>
      <c r="Y30" s="63"/>
      <c r="Z30" s="63"/>
      <c r="AA30" s="63"/>
    </row>
    <row r="31" spans="1:27" ht="52.5" customHeight="1" x14ac:dyDescent="0.25">
      <c r="A31" s="96" t="s">
        <v>29</v>
      </c>
      <c r="B31" s="96">
        <v>2</v>
      </c>
      <c r="C31" s="60" t="s">
        <v>137</v>
      </c>
      <c r="D31" s="65" t="s">
        <v>4</v>
      </c>
      <c r="E31" s="65" t="s">
        <v>5</v>
      </c>
      <c r="F31" s="62" t="s">
        <v>34</v>
      </c>
      <c r="G31" s="2">
        <f>$G$51*X31/$X$51</f>
        <v>2919.0600522193208</v>
      </c>
      <c r="H31" s="2"/>
      <c r="I31" s="2"/>
      <c r="J31" s="2"/>
      <c r="K31" s="2"/>
      <c r="L31" s="2"/>
      <c r="M31" s="62">
        <v>2000</v>
      </c>
      <c r="N31" s="62"/>
      <c r="O31" s="63"/>
      <c r="P31" s="63"/>
      <c r="Q31" s="63"/>
      <c r="R31" s="63"/>
      <c r="S31" s="63"/>
      <c r="T31" s="63"/>
      <c r="U31" s="63"/>
      <c r="V31" s="63"/>
      <c r="W31" s="63"/>
      <c r="X31" s="63">
        <f t="shared" si="0"/>
        <v>3.01</v>
      </c>
      <c r="Y31" s="63">
        <v>3.01</v>
      </c>
      <c r="Z31" s="63">
        <v>14000</v>
      </c>
      <c r="AA31" s="63">
        <v>3.8</v>
      </c>
    </row>
    <row r="32" spans="1:27" ht="15.9" customHeight="1" x14ac:dyDescent="0.25">
      <c r="A32" s="126" t="s">
        <v>16</v>
      </c>
      <c r="B32" s="126">
        <v>3</v>
      </c>
      <c r="C32" s="60" t="s">
        <v>16</v>
      </c>
      <c r="D32" s="131" t="s">
        <v>4</v>
      </c>
      <c r="E32" s="131" t="s">
        <v>5</v>
      </c>
      <c r="F32" s="129" t="s">
        <v>207</v>
      </c>
      <c r="G32" s="2">
        <f>$G$51*X32/$X$51</f>
        <v>2186.8705706825804</v>
      </c>
      <c r="H32" s="2"/>
      <c r="I32" s="2"/>
      <c r="J32" s="2"/>
      <c r="K32" s="2"/>
      <c r="L32" s="2"/>
      <c r="M32" s="62">
        <v>700</v>
      </c>
      <c r="N32" s="62"/>
      <c r="O32" s="63"/>
      <c r="P32" s="63"/>
      <c r="Q32" s="63"/>
      <c r="R32" s="63"/>
      <c r="S32" s="63"/>
      <c r="T32" s="63"/>
      <c r="U32" s="63"/>
      <c r="V32" s="63"/>
      <c r="W32" s="63"/>
      <c r="X32" s="63">
        <f t="shared" si="0"/>
        <v>2.2549999999999994</v>
      </c>
      <c r="Y32" s="63">
        <v>2.2549999999999999</v>
      </c>
      <c r="Z32" s="63">
        <v>11000</v>
      </c>
      <c r="AA32" s="63">
        <v>3.6</v>
      </c>
    </row>
    <row r="33" spans="1:27" ht="15.9" customHeight="1" x14ac:dyDescent="0.25">
      <c r="A33" s="126"/>
      <c r="B33" s="126"/>
      <c r="C33" s="60" t="s">
        <v>120</v>
      </c>
      <c r="D33" s="131"/>
      <c r="E33" s="131"/>
      <c r="F33" s="129"/>
      <c r="G33" s="2"/>
      <c r="H33" s="2"/>
      <c r="I33" s="2"/>
      <c r="J33" s="2"/>
      <c r="K33" s="2"/>
      <c r="L33" s="2"/>
      <c r="M33" s="62"/>
      <c r="N33" s="62"/>
      <c r="O33" s="63"/>
      <c r="P33" s="63"/>
      <c r="Q33" s="63"/>
      <c r="R33" s="63"/>
      <c r="S33" s="63"/>
      <c r="T33" s="63"/>
      <c r="U33" s="63"/>
      <c r="V33" s="63"/>
      <c r="W33" s="63"/>
      <c r="X33" s="63">
        <f t="shared" si="0"/>
        <v>0</v>
      </c>
      <c r="Y33" s="63"/>
      <c r="Z33" s="63"/>
      <c r="AA33" s="63"/>
    </row>
    <row r="34" spans="1:27" ht="15.9" customHeight="1" x14ac:dyDescent="0.25">
      <c r="A34" s="126" t="s">
        <v>11</v>
      </c>
      <c r="B34" s="126">
        <v>2</v>
      </c>
      <c r="C34" s="60" t="s">
        <v>123</v>
      </c>
      <c r="D34" s="131" t="s">
        <v>4</v>
      </c>
      <c r="E34" s="128" t="s">
        <v>5</v>
      </c>
      <c r="F34" s="129" t="s">
        <v>208</v>
      </c>
      <c r="G34" s="2">
        <f>$G$51*X34/$X$51</f>
        <v>2618.4259604625136</v>
      </c>
      <c r="H34" s="2"/>
      <c r="I34" s="2"/>
      <c r="J34" s="2"/>
      <c r="K34" s="2"/>
      <c r="L34" s="2"/>
      <c r="M34" s="62">
        <v>2400</v>
      </c>
      <c r="N34" s="62"/>
      <c r="O34" s="63"/>
      <c r="P34" s="63"/>
      <c r="Q34" s="63"/>
      <c r="R34" s="63"/>
      <c r="S34" s="63"/>
      <c r="T34" s="63"/>
      <c r="U34" s="63"/>
      <c r="V34" s="63"/>
      <c r="W34" s="63"/>
      <c r="X34" s="63">
        <f t="shared" si="0"/>
        <v>2.7</v>
      </c>
      <c r="Y34" s="63">
        <v>2.7</v>
      </c>
      <c r="Z34" s="63">
        <v>12000</v>
      </c>
      <c r="AA34" s="63">
        <v>4</v>
      </c>
    </row>
    <row r="35" spans="1:27" ht="15.9" customHeight="1" x14ac:dyDescent="0.25">
      <c r="A35" s="126"/>
      <c r="B35" s="126"/>
      <c r="C35" s="60" t="s">
        <v>121</v>
      </c>
      <c r="D35" s="131"/>
      <c r="E35" s="128"/>
      <c r="F35" s="129"/>
      <c r="G35" s="2"/>
      <c r="H35" s="2"/>
      <c r="I35" s="2"/>
      <c r="J35" s="2"/>
      <c r="K35" s="2"/>
      <c r="L35" s="2"/>
      <c r="M35" s="62"/>
      <c r="N35" s="62"/>
      <c r="O35" s="63"/>
      <c r="P35" s="63"/>
      <c r="Q35" s="63"/>
      <c r="R35" s="63"/>
      <c r="S35" s="63"/>
      <c r="T35" s="63"/>
      <c r="U35" s="63"/>
      <c r="V35" s="63"/>
      <c r="W35" s="63"/>
      <c r="X35" s="63">
        <f t="shared" si="0"/>
        <v>0</v>
      </c>
      <c r="Y35" s="63"/>
      <c r="Z35" s="63"/>
      <c r="AA35" s="63"/>
    </row>
    <row r="36" spans="1:27" ht="15.9" customHeight="1" x14ac:dyDescent="0.25">
      <c r="A36" s="126"/>
      <c r="B36" s="126"/>
      <c r="C36" s="60" t="s">
        <v>122</v>
      </c>
      <c r="D36" s="131"/>
      <c r="E36" s="128"/>
      <c r="F36" s="129"/>
      <c r="G36" s="2"/>
      <c r="H36" s="2"/>
      <c r="I36" s="2"/>
      <c r="J36" s="2"/>
      <c r="K36" s="2"/>
      <c r="L36" s="2"/>
      <c r="M36" s="62"/>
      <c r="N36" s="62"/>
      <c r="O36" s="63"/>
      <c r="P36" s="63"/>
      <c r="Q36" s="63"/>
      <c r="R36" s="63"/>
      <c r="S36" s="63"/>
      <c r="T36" s="63"/>
      <c r="U36" s="63"/>
      <c r="V36" s="63"/>
      <c r="W36" s="63"/>
      <c r="X36" s="63">
        <f t="shared" si="0"/>
        <v>0</v>
      </c>
      <c r="Y36" s="63"/>
      <c r="Z36" s="63"/>
      <c r="AA36" s="63"/>
    </row>
    <row r="37" spans="1:27" ht="15.9" customHeight="1" x14ac:dyDescent="0.25">
      <c r="A37" s="126"/>
      <c r="B37" s="126"/>
      <c r="C37" s="60" t="s">
        <v>100</v>
      </c>
      <c r="D37" s="131"/>
      <c r="E37" s="128"/>
      <c r="F37" s="129"/>
      <c r="G37" s="2"/>
      <c r="H37" s="2"/>
      <c r="I37" s="2"/>
      <c r="J37" s="2"/>
      <c r="K37" s="2"/>
      <c r="L37" s="2"/>
      <c r="M37" s="62"/>
      <c r="N37" s="62"/>
      <c r="O37" s="63"/>
      <c r="P37" s="63"/>
      <c r="Q37" s="63"/>
      <c r="R37" s="63"/>
      <c r="S37" s="63"/>
      <c r="T37" s="63"/>
      <c r="U37" s="63"/>
      <c r="V37" s="63"/>
      <c r="W37" s="63"/>
      <c r="X37" s="63">
        <f t="shared" si="0"/>
        <v>0</v>
      </c>
      <c r="Y37" s="63"/>
      <c r="Z37" s="63"/>
      <c r="AA37" s="63"/>
    </row>
    <row r="38" spans="1:27" ht="30.75" customHeight="1" x14ac:dyDescent="0.25">
      <c r="A38" s="96" t="s">
        <v>14</v>
      </c>
      <c r="B38" s="96">
        <v>3</v>
      </c>
      <c r="C38" s="60" t="s">
        <v>124</v>
      </c>
      <c r="D38" s="65" t="s">
        <v>4</v>
      </c>
      <c r="E38" s="65" t="s">
        <v>5</v>
      </c>
      <c r="F38" s="61" t="s">
        <v>212</v>
      </c>
      <c r="G38" s="2">
        <f>$G$51*X38/$X$51</f>
        <v>2502.0514733308464</v>
      </c>
      <c r="H38" s="2"/>
      <c r="I38" s="2"/>
      <c r="J38" s="2"/>
      <c r="K38" s="2"/>
      <c r="L38" s="2"/>
      <c r="M38" s="61">
        <v>3500</v>
      </c>
      <c r="N38" s="2"/>
      <c r="O38" s="63"/>
      <c r="P38" s="63"/>
      <c r="Q38" s="63"/>
      <c r="R38" s="63"/>
      <c r="S38" s="63"/>
      <c r="T38" s="63"/>
      <c r="U38" s="63"/>
      <c r="V38" s="63"/>
      <c r="W38" s="63"/>
      <c r="X38" s="63">
        <f t="shared" si="0"/>
        <v>2.58</v>
      </c>
      <c r="Y38" s="63">
        <v>2.58</v>
      </c>
      <c r="Z38" s="63">
        <v>12000</v>
      </c>
      <c r="AA38" s="63">
        <v>3.8</v>
      </c>
    </row>
    <row r="39" spans="1:27" ht="15.9" customHeight="1" x14ac:dyDescent="0.25">
      <c r="A39" s="126" t="s">
        <v>15</v>
      </c>
      <c r="B39" s="126">
        <v>1</v>
      </c>
      <c r="C39" s="60" t="s">
        <v>127</v>
      </c>
      <c r="D39" s="131" t="s">
        <v>4</v>
      </c>
      <c r="E39" s="128" t="s">
        <v>5</v>
      </c>
      <c r="F39" s="129" t="s">
        <v>210</v>
      </c>
      <c r="G39" s="2">
        <f>$G$51*X39/$X$51</f>
        <v>2327.4897426333455</v>
      </c>
      <c r="H39" s="2"/>
      <c r="I39" s="2"/>
      <c r="J39" s="2"/>
      <c r="K39" s="2"/>
      <c r="L39" s="2"/>
      <c r="M39" s="62">
        <v>1200</v>
      </c>
      <c r="N39" s="62"/>
      <c r="O39" s="63"/>
      <c r="P39" s="63"/>
      <c r="Q39" s="63"/>
      <c r="R39" s="63"/>
      <c r="S39" s="63"/>
      <c r="T39" s="63"/>
      <c r="U39" s="63"/>
      <c r="V39" s="63"/>
      <c r="W39" s="63"/>
      <c r="X39" s="63">
        <f t="shared" si="0"/>
        <v>2.4</v>
      </c>
      <c r="Y39" s="63">
        <v>2.4</v>
      </c>
      <c r="Z39" s="63">
        <v>12000</v>
      </c>
      <c r="AA39" s="63">
        <v>3.5</v>
      </c>
    </row>
    <row r="40" spans="1:27" ht="15.9" customHeight="1" x14ac:dyDescent="0.25">
      <c r="A40" s="126"/>
      <c r="B40" s="126"/>
      <c r="C40" s="60" t="s">
        <v>126</v>
      </c>
      <c r="D40" s="131"/>
      <c r="E40" s="128"/>
      <c r="F40" s="129"/>
      <c r="G40" s="2"/>
      <c r="H40" s="2"/>
      <c r="I40" s="2"/>
      <c r="J40" s="2"/>
      <c r="K40" s="2"/>
      <c r="L40" s="2"/>
      <c r="M40" s="62"/>
      <c r="N40" s="62"/>
      <c r="O40" s="63"/>
      <c r="P40" s="63"/>
      <c r="Q40" s="63"/>
      <c r="R40" s="63"/>
      <c r="S40" s="63"/>
      <c r="T40" s="63"/>
      <c r="U40" s="63"/>
      <c r="V40" s="63"/>
      <c r="W40" s="63"/>
      <c r="X40" s="63">
        <f t="shared" si="0"/>
        <v>0</v>
      </c>
      <c r="Y40" s="63"/>
      <c r="Z40" s="63"/>
      <c r="AA40" s="63"/>
    </row>
    <row r="41" spans="1:27" ht="15.9" customHeight="1" x14ac:dyDescent="0.25">
      <c r="A41" s="126" t="s">
        <v>12</v>
      </c>
      <c r="B41" s="126">
        <v>1</v>
      </c>
      <c r="C41" s="60" t="s">
        <v>130</v>
      </c>
      <c r="D41" s="131" t="s">
        <v>4</v>
      </c>
      <c r="E41" s="128" t="s">
        <v>5</v>
      </c>
      <c r="F41" s="129" t="s">
        <v>211</v>
      </c>
      <c r="G41" s="2">
        <f>$G$51*X41/$X$51</f>
        <v>2080.1939574785524</v>
      </c>
      <c r="H41" s="2"/>
      <c r="I41" s="2"/>
      <c r="J41" s="2"/>
      <c r="K41" s="2"/>
      <c r="L41" s="2"/>
      <c r="M41" s="62">
        <v>1600</v>
      </c>
      <c r="N41" s="62"/>
      <c r="O41" s="63"/>
      <c r="P41" s="63"/>
      <c r="Q41" s="63"/>
      <c r="R41" s="63"/>
      <c r="S41" s="63"/>
      <c r="T41" s="63"/>
      <c r="U41" s="63"/>
      <c r="V41" s="63"/>
      <c r="W41" s="63"/>
      <c r="X41" s="63">
        <f t="shared" si="0"/>
        <v>2.145</v>
      </c>
      <c r="Y41" s="63">
        <v>2.145</v>
      </c>
      <c r="Z41" s="63">
        <v>11000</v>
      </c>
      <c r="AA41" s="63">
        <v>3.4</v>
      </c>
    </row>
    <row r="42" spans="1:27" ht="15.9" customHeight="1" x14ac:dyDescent="0.25">
      <c r="A42" s="126"/>
      <c r="B42" s="126"/>
      <c r="C42" s="60" t="s">
        <v>128</v>
      </c>
      <c r="D42" s="131"/>
      <c r="E42" s="128"/>
      <c r="F42" s="129"/>
      <c r="G42" s="2"/>
      <c r="H42" s="2"/>
      <c r="I42" s="2"/>
      <c r="J42" s="2"/>
      <c r="K42" s="2"/>
      <c r="L42" s="2"/>
      <c r="M42" s="62"/>
      <c r="N42" s="62"/>
      <c r="O42" s="63"/>
      <c r="P42" s="63"/>
      <c r="Q42" s="63"/>
      <c r="R42" s="63"/>
      <c r="S42" s="63"/>
      <c r="T42" s="63"/>
      <c r="U42" s="63"/>
      <c r="V42" s="63"/>
      <c r="W42" s="63"/>
      <c r="X42" s="63">
        <f t="shared" si="0"/>
        <v>0</v>
      </c>
      <c r="Y42" s="63"/>
      <c r="Z42" s="63"/>
      <c r="AA42" s="63"/>
    </row>
    <row r="43" spans="1:27" ht="15.9" customHeight="1" x14ac:dyDescent="0.25">
      <c r="A43" s="126"/>
      <c r="B43" s="126"/>
      <c r="C43" s="60" t="s">
        <v>129</v>
      </c>
      <c r="D43" s="131"/>
      <c r="E43" s="128"/>
      <c r="F43" s="126"/>
      <c r="G43" s="2"/>
      <c r="H43" s="2"/>
      <c r="I43" s="2"/>
      <c r="J43" s="2"/>
      <c r="K43" s="2"/>
      <c r="L43" s="2"/>
      <c r="M43" s="62"/>
      <c r="N43" s="2"/>
      <c r="O43" s="63"/>
      <c r="P43" s="63"/>
      <c r="Q43" s="63"/>
      <c r="R43" s="63"/>
      <c r="S43" s="63"/>
      <c r="T43" s="63"/>
      <c r="U43" s="63"/>
      <c r="V43" s="63"/>
      <c r="W43" s="63"/>
      <c r="X43" s="63">
        <f t="shared" si="0"/>
        <v>0</v>
      </c>
      <c r="Y43" s="63"/>
      <c r="Z43" s="63"/>
      <c r="AA43" s="63"/>
    </row>
    <row r="44" spans="1:27" ht="30.75" customHeight="1" x14ac:dyDescent="0.25">
      <c r="A44" s="96" t="s">
        <v>13</v>
      </c>
      <c r="B44" s="96">
        <v>2</v>
      </c>
      <c r="C44" s="60" t="s">
        <v>131</v>
      </c>
      <c r="D44" s="65" t="s">
        <v>4</v>
      </c>
      <c r="E44" s="65" t="s">
        <v>5</v>
      </c>
      <c r="F44" s="61" t="s">
        <v>215</v>
      </c>
      <c r="G44" s="2">
        <f>$G$51*X44/$X$51</f>
        <v>1309.2129802312568</v>
      </c>
      <c r="H44" s="2"/>
      <c r="I44" s="2"/>
      <c r="J44" s="2"/>
      <c r="K44" s="2"/>
      <c r="L44" s="2"/>
      <c r="M44" s="61">
        <v>2500</v>
      </c>
      <c r="N44" s="2"/>
      <c r="O44" s="2"/>
      <c r="P44" s="63"/>
      <c r="Q44" s="63"/>
      <c r="R44" s="63"/>
      <c r="S44" s="63"/>
      <c r="T44" s="63"/>
      <c r="U44" s="63"/>
      <c r="V44" s="63"/>
      <c r="W44" s="63"/>
      <c r="X44" s="63">
        <f t="shared" si="0"/>
        <v>1.35</v>
      </c>
      <c r="Y44" s="63">
        <v>1.35</v>
      </c>
      <c r="Z44" s="63">
        <v>6000</v>
      </c>
      <c r="AA44" s="63">
        <v>4</v>
      </c>
    </row>
    <row r="45" spans="1:27" ht="27.75" customHeight="1" x14ac:dyDescent="0.25">
      <c r="A45" s="96" t="s">
        <v>6</v>
      </c>
      <c r="B45" s="96">
        <v>1</v>
      </c>
      <c r="C45" s="60" t="s">
        <v>132</v>
      </c>
      <c r="D45" s="65" t="s">
        <v>4</v>
      </c>
      <c r="E45" s="65" t="s">
        <v>5</v>
      </c>
      <c r="F45" s="61" t="s">
        <v>209</v>
      </c>
      <c r="G45" s="2">
        <f>$G$51*X45/$X$51</f>
        <v>3146.9600895188364</v>
      </c>
      <c r="H45" s="2"/>
      <c r="I45" s="2"/>
      <c r="J45" s="2"/>
      <c r="K45" s="2"/>
      <c r="L45" s="2"/>
      <c r="M45" s="61">
        <v>6000</v>
      </c>
      <c r="N45" s="2"/>
      <c r="O45" s="2"/>
      <c r="P45" s="63"/>
      <c r="Q45" s="63"/>
      <c r="R45" s="63"/>
      <c r="S45" s="63"/>
      <c r="T45" s="63"/>
      <c r="U45" s="63"/>
      <c r="V45" s="63"/>
      <c r="W45" s="63"/>
      <c r="X45" s="63">
        <f t="shared" si="0"/>
        <v>3.2450000000000006</v>
      </c>
      <c r="Y45" s="63">
        <v>3.2450000000000001</v>
      </c>
      <c r="Z45" s="63">
        <v>11000</v>
      </c>
      <c r="AA45" s="63">
        <v>5.4</v>
      </c>
    </row>
    <row r="46" spans="1:27" ht="15.9" customHeight="1" x14ac:dyDescent="0.25">
      <c r="A46" s="126" t="s">
        <v>24</v>
      </c>
      <c r="B46" s="126">
        <v>1</v>
      </c>
      <c r="C46" s="60" t="s">
        <v>133</v>
      </c>
      <c r="D46" s="128" t="s">
        <v>4</v>
      </c>
      <c r="E46" s="128" t="s">
        <v>10</v>
      </c>
      <c r="F46" s="2"/>
      <c r="G46" s="2">
        <f>$G$51*X46/$X$51</f>
        <v>0</v>
      </c>
      <c r="H46" s="2"/>
      <c r="I46" s="2"/>
      <c r="J46" s="2"/>
      <c r="K46" s="2"/>
      <c r="L46" s="2"/>
      <c r="M46" s="61"/>
      <c r="N46" s="2"/>
      <c r="O46" s="63"/>
      <c r="P46" s="63"/>
      <c r="Q46" s="63"/>
      <c r="R46" s="63"/>
      <c r="S46" s="63"/>
      <c r="T46" s="63"/>
      <c r="U46" s="63"/>
      <c r="V46" s="63"/>
      <c r="W46" s="63"/>
      <c r="X46" s="63">
        <f t="shared" si="0"/>
        <v>0</v>
      </c>
      <c r="Y46" s="63">
        <v>0</v>
      </c>
      <c r="Z46" s="63"/>
      <c r="AA46" s="63"/>
    </row>
    <row r="47" spans="1:27" ht="15.9" customHeight="1" x14ac:dyDescent="0.25">
      <c r="A47" s="126"/>
      <c r="B47" s="126"/>
      <c r="C47" s="60" t="s">
        <v>134</v>
      </c>
      <c r="D47" s="128"/>
      <c r="E47" s="128"/>
      <c r="F47" s="61"/>
      <c r="G47" s="2"/>
      <c r="H47" s="2"/>
      <c r="I47" s="2"/>
      <c r="J47" s="2"/>
      <c r="K47" s="2"/>
      <c r="L47" s="2"/>
      <c r="M47" s="61"/>
      <c r="N47" s="2"/>
      <c r="O47" s="63"/>
      <c r="P47" s="63"/>
      <c r="Q47" s="63"/>
      <c r="R47" s="63"/>
      <c r="S47" s="63"/>
      <c r="T47" s="63"/>
      <c r="U47" s="63"/>
      <c r="V47" s="63"/>
      <c r="W47" s="63"/>
      <c r="X47" s="63">
        <f t="shared" si="0"/>
        <v>0</v>
      </c>
      <c r="Y47" s="63"/>
      <c r="Z47" s="63"/>
      <c r="AA47" s="63"/>
    </row>
    <row r="48" spans="1:27" ht="15.9" customHeight="1" x14ac:dyDescent="0.25">
      <c r="A48" s="126"/>
      <c r="B48" s="126"/>
      <c r="C48" s="60" t="s">
        <v>135</v>
      </c>
      <c r="D48" s="128"/>
      <c r="E48" s="128"/>
      <c r="F48" s="61"/>
      <c r="G48" s="2"/>
      <c r="H48" s="2"/>
      <c r="I48" s="2"/>
      <c r="J48" s="2"/>
      <c r="K48" s="2"/>
      <c r="L48" s="2"/>
      <c r="M48" s="61"/>
      <c r="N48" s="2"/>
      <c r="O48" s="63"/>
      <c r="P48" s="63"/>
      <c r="Q48" s="63"/>
      <c r="R48" s="63"/>
      <c r="S48" s="63"/>
      <c r="T48" s="63"/>
      <c r="U48" s="63"/>
      <c r="V48" s="63"/>
      <c r="W48" s="63"/>
      <c r="X48" s="63">
        <f t="shared" si="0"/>
        <v>0</v>
      </c>
      <c r="Y48" s="63"/>
      <c r="Z48" s="63"/>
      <c r="AA48" s="63"/>
    </row>
    <row r="49" spans="1:27" ht="15.9" customHeight="1" x14ac:dyDescent="0.25">
      <c r="A49" s="126"/>
      <c r="B49" s="126"/>
      <c r="C49" s="60" t="s">
        <v>136</v>
      </c>
      <c r="D49" s="128"/>
      <c r="E49" s="128"/>
      <c r="F49" s="61"/>
      <c r="G49" s="2"/>
      <c r="H49" s="2"/>
      <c r="I49" s="2"/>
      <c r="J49" s="2"/>
      <c r="K49" s="2"/>
      <c r="L49" s="2"/>
      <c r="M49" s="61"/>
      <c r="N49" s="2"/>
      <c r="O49" s="63"/>
      <c r="P49" s="63"/>
      <c r="Q49" s="63"/>
      <c r="R49" s="63"/>
      <c r="S49" s="63"/>
      <c r="T49" s="63"/>
      <c r="U49" s="63"/>
      <c r="V49" s="63"/>
      <c r="W49" s="63"/>
      <c r="X49" s="63">
        <f t="shared" si="0"/>
        <v>0</v>
      </c>
      <c r="Y49" s="63"/>
      <c r="Z49" s="63"/>
      <c r="AA49" s="63"/>
    </row>
    <row r="50" spans="1:27" ht="9.75" customHeight="1" x14ac:dyDescent="0.25">
      <c r="A50" s="66"/>
      <c r="B50" s="67"/>
      <c r="C50" s="33"/>
      <c r="D50" s="33"/>
      <c r="E50" s="33"/>
      <c r="F50" s="67"/>
      <c r="G50" s="67"/>
      <c r="H50" s="66"/>
      <c r="I50" s="67"/>
      <c r="J50" s="68"/>
      <c r="K50" s="69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70"/>
      <c r="X50" s="69"/>
      <c r="Y50" s="33"/>
      <c r="Z50" s="33"/>
      <c r="AA50" s="70"/>
    </row>
    <row r="51" spans="1:27" ht="15" customHeight="1" x14ac:dyDescent="0.3">
      <c r="A51" s="121" t="s">
        <v>59</v>
      </c>
      <c r="B51" s="122"/>
      <c r="C51" s="122"/>
      <c r="D51" s="71"/>
      <c r="E51" s="72"/>
      <c r="F51" s="84" t="s">
        <v>55</v>
      </c>
      <c r="G51" s="33">
        <v>26000</v>
      </c>
      <c r="H51" s="85">
        <f>SUM(H6:H50)</f>
        <v>0</v>
      </c>
      <c r="I51" s="86">
        <f>SUM(I6:I50)</f>
        <v>0</v>
      </c>
      <c r="J51" s="87">
        <f>SUM(J6:J50)</f>
        <v>0</v>
      </c>
      <c r="K51" s="73">
        <f t="shared" ref="K51:T51" si="1">SUM(K6:K50)</f>
        <v>0</v>
      </c>
      <c r="L51" s="72"/>
      <c r="M51" s="74">
        <f t="shared" si="1"/>
        <v>29900</v>
      </c>
      <c r="N51" s="74">
        <f t="shared" si="1"/>
        <v>0</v>
      </c>
      <c r="O51" s="74">
        <f t="shared" si="1"/>
        <v>0</v>
      </c>
      <c r="P51" s="74">
        <f t="shared" si="1"/>
        <v>0</v>
      </c>
      <c r="Q51" s="74">
        <f t="shared" si="1"/>
        <v>0</v>
      </c>
      <c r="R51" s="74">
        <f t="shared" si="1"/>
        <v>0</v>
      </c>
      <c r="S51" s="74">
        <f t="shared" si="1"/>
        <v>0</v>
      </c>
      <c r="T51" s="74">
        <f t="shared" si="1"/>
        <v>0</v>
      </c>
      <c r="U51" s="74">
        <f t="shared" ref="U51:Z51" si="2">SUM(U6:U50)</f>
        <v>0</v>
      </c>
      <c r="V51" s="74">
        <f t="shared" si="2"/>
        <v>0</v>
      </c>
      <c r="W51" s="75">
        <f t="shared" si="2"/>
        <v>0</v>
      </c>
      <c r="X51" s="73">
        <f t="shared" si="2"/>
        <v>26.810000000000002</v>
      </c>
      <c r="Y51" s="74">
        <f t="shared" si="2"/>
        <v>26.810000000000002</v>
      </c>
      <c r="Z51" s="74">
        <f t="shared" si="2"/>
        <v>108000</v>
      </c>
      <c r="AA51" s="64"/>
    </row>
    <row r="52" spans="1:27" ht="16.2" thickBot="1" x14ac:dyDescent="0.35">
      <c r="A52" s="123" t="s">
        <v>65</v>
      </c>
      <c r="B52" s="124"/>
      <c r="C52" s="125"/>
      <c r="D52" s="134" t="s">
        <v>147</v>
      </c>
      <c r="E52" s="135"/>
      <c r="F52" s="76"/>
      <c r="G52" s="76">
        <f>G51*0</f>
        <v>0</v>
      </c>
      <c r="H52" s="88" t="e">
        <f>I52/H51</f>
        <v>#DIV/0!</v>
      </c>
      <c r="I52" s="89">
        <f>I51*260</f>
        <v>0</v>
      </c>
      <c r="J52" s="90">
        <f>J51*1</f>
        <v>0</v>
      </c>
      <c r="K52" s="77">
        <f>K51*0.3</f>
        <v>0</v>
      </c>
      <c r="L52" s="92"/>
      <c r="M52" s="78">
        <f>M51*2</f>
        <v>59800</v>
      </c>
      <c r="N52" s="78">
        <f>N51*4</f>
        <v>0</v>
      </c>
      <c r="O52" s="78">
        <f>O51*260</f>
        <v>0</v>
      </c>
      <c r="P52" s="78">
        <f>P51*5*0.35</f>
        <v>0</v>
      </c>
      <c r="Q52" s="78">
        <f>Q51*3.7</f>
        <v>0</v>
      </c>
      <c r="R52" s="78">
        <f>R51*86</f>
        <v>0</v>
      </c>
      <c r="S52" s="78">
        <f>S51*15</f>
        <v>0</v>
      </c>
      <c r="T52" s="78">
        <f>T51*450</f>
        <v>0</v>
      </c>
      <c r="U52" s="78">
        <f>U51*5</f>
        <v>0</v>
      </c>
      <c r="V52" s="78">
        <f>V51*0.35*6</f>
        <v>0</v>
      </c>
      <c r="W52" s="79">
        <f>W51*25</f>
        <v>0</v>
      </c>
      <c r="X52" s="77"/>
      <c r="Y52" s="78"/>
      <c r="Z52" s="78"/>
      <c r="AA52" s="90">
        <f>SUM(K52:W52)</f>
        <v>59800</v>
      </c>
    </row>
    <row r="53" spans="1:27" ht="15.6" x14ac:dyDescent="0.3">
      <c r="D53" s="132" t="s">
        <v>147</v>
      </c>
      <c r="E53" s="133"/>
      <c r="F53" s="71"/>
      <c r="G53" s="71"/>
      <c r="H53" s="91" t="e">
        <f>I51/H51*1000</f>
        <v>#DIV/0!</v>
      </c>
    </row>
    <row r="54" spans="1:27" ht="20.25" customHeight="1" x14ac:dyDescent="0.25">
      <c r="A54" s="136" t="s">
        <v>162</v>
      </c>
      <c r="B54" s="136" t="s">
        <v>163</v>
      </c>
      <c r="C54" s="137" t="s">
        <v>164</v>
      </c>
      <c r="D54" s="136" t="s">
        <v>165</v>
      </c>
      <c r="E54" s="136"/>
      <c r="F54" s="136"/>
      <c r="G54" s="136"/>
      <c r="H54" s="136"/>
      <c r="I54" s="136"/>
      <c r="J54" s="136"/>
      <c r="K54" s="80"/>
      <c r="L54" s="80"/>
      <c r="M54" s="63"/>
      <c r="N54" s="63">
        <v>4000</v>
      </c>
      <c r="O54" s="63">
        <v>162</v>
      </c>
      <c r="P54" s="63"/>
      <c r="Q54" s="63"/>
      <c r="R54" s="63"/>
      <c r="S54" s="63"/>
      <c r="T54" s="63"/>
      <c r="U54" s="63">
        <v>2000</v>
      </c>
      <c r="V54" s="63"/>
      <c r="W54" s="63"/>
    </row>
    <row r="55" spans="1:27" x14ac:dyDescent="0.25">
      <c r="A55" s="136"/>
      <c r="B55" s="136"/>
      <c r="C55" s="137"/>
      <c r="D55" s="138" t="s">
        <v>166</v>
      </c>
      <c r="E55" s="139"/>
      <c r="F55" s="139"/>
      <c r="G55" s="139"/>
      <c r="H55" s="139"/>
      <c r="I55" s="139"/>
      <c r="J55" s="140"/>
      <c r="K55" s="63">
        <f>K54*0.3</f>
        <v>0</v>
      </c>
      <c r="L55" s="63"/>
      <c r="M55" s="63">
        <f>M54*2</f>
        <v>0</v>
      </c>
      <c r="N55" s="63">
        <f>N54*4</f>
        <v>16000</v>
      </c>
      <c r="O55" s="63">
        <f>O54*260</f>
        <v>42120</v>
      </c>
      <c r="P55" s="63">
        <f>P54*5*0.35</f>
        <v>0</v>
      </c>
      <c r="Q55" s="63">
        <f>Q54*3.7</f>
        <v>0</v>
      </c>
      <c r="R55" s="63">
        <f>R54*86</f>
        <v>0</v>
      </c>
      <c r="S55" s="63">
        <f>S54*15</f>
        <v>0</v>
      </c>
      <c r="T55" s="63">
        <f>T54*450</f>
        <v>0</v>
      </c>
      <c r="U55" s="63">
        <f>U54*5</f>
        <v>10000</v>
      </c>
      <c r="V55" s="63">
        <f>V54*0.35*6</f>
        <v>0</v>
      </c>
      <c r="W55" s="63">
        <f>W54*25</f>
        <v>0</v>
      </c>
    </row>
    <row r="56" spans="1:27" x14ac:dyDescent="0.25">
      <c r="H56" s="81"/>
    </row>
  </sheetData>
  <mergeCells count="56">
    <mergeCell ref="A54:A55"/>
    <mergeCell ref="B54:B55"/>
    <mergeCell ref="C54:C55"/>
    <mergeCell ref="D55:J55"/>
    <mergeCell ref="D54:J54"/>
    <mergeCell ref="D53:E53"/>
    <mergeCell ref="D34:D37"/>
    <mergeCell ref="E34:E37"/>
    <mergeCell ref="D14:D26"/>
    <mergeCell ref="D41:D43"/>
    <mergeCell ref="E41:E43"/>
    <mergeCell ref="D52:E52"/>
    <mergeCell ref="E29:E30"/>
    <mergeCell ref="B29:B30"/>
    <mergeCell ref="A14:A26"/>
    <mergeCell ref="F29:F30"/>
    <mergeCell ref="D39:D40"/>
    <mergeCell ref="E39:E40"/>
    <mergeCell ref="D29:D30"/>
    <mergeCell ref="F34:F37"/>
    <mergeCell ref="D32:D33"/>
    <mergeCell ref="E32:E33"/>
    <mergeCell ref="F32:F33"/>
    <mergeCell ref="B39:B40"/>
    <mergeCell ref="A41:A43"/>
    <mergeCell ref="A34:A37"/>
    <mergeCell ref="F39:F40"/>
    <mergeCell ref="F6:F7"/>
    <mergeCell ref="E6:E7"/>
    <mergeCell ref="E8:E13"/>
    <mergeCell ref="F8:F13"/>
    <mergeCell ref="D6:D7"/>
    <mergeCell ref="D8:D13"/>
    <mergeCell ref="B32:B33"/>
    <mergeCell ref="B41:B43"/>
    <mergeCell ref="A6:A7"/>
    <mergeCell ref="A8:A13"/>
    <mergeCell ref="A29:A30"/>
    <mergeCell ref="B6:B7"/>
    <mergeCell ref="B8:B13"/>
    <mergeCell ref="A51:C51"/>
    <mergeCell ref="A52:C52"/>
    <mergeCell ref="B46:B49"/>
    <mergeCell ref="X4:AA4"/>
    <mergeCell ref="D46:D49"/>
    <mergeCell ref="E46:E49"/>
    <mergeCell ref="H4:J4"/>
    <mergeCell ref="K4:W4"/>
    <mergeCell ref="A4:E4"/>
    <mergeCell ref="F41:F43"/>
    <mergeCell ref="A46:A49"/>
    <mergeCell ref="B34:B37"/>
    <mergeCell ref="F14:F26"/>
    <mergeCell ref="E14:E26"/>
    <mergeCell ref="A32:A33"/>
    <mergeCell ref="A39:A40"/>
  </mergeCells>
  <phoneticPr fontId="0" type="noConversion"/>
  <pageMargins left="0.31496062992125984" right="0.23622047244094491" top="0.39370078740157483" bottom="0.47244094488188981" header="0.23622047244094491" footer="0.27559055118110237"/>
  <pageSetup paperSize="8" scale="86" orientation="portrait" horizontalDpi="1200" verticalDpi="144" r:id="rId1"/>
  <headerFooter alignWithMargins="0">
    <oddHeader>&amp;L&amp;F&amp;C&amp;A</oddHeader>
    <oddFooter>&amp;L&amp;D&amp;CPage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5">
    <pageSetUpPr fitToPage="1"/>
  </sheetPr>
  <dimension ref="A1:AK48"/>
  <sheetViews>
    <sheetView zoomScale="70" workbookViewId="0">
      <selection activeCell="O31" sqref="O31"/>
    </sheetView>
  </sheetViews>
  <sheetFormatPr defaultColWidth="9.109375" defaultRowHeight="13.2" x14ac:dyDescent="0.25"/>
  <cols>
    <col min="1" max="1" width="25.5546875" style="4" customWidth="1"/>
    <col min="2" max="2" width="23.109375" style="4" hidden="1" customWidth="1"/>
    <col min="3" max="3" width="4.33203125" style="4" hidden="1" customWidth="1"/>
    <col min="4" max="4" width="4.5546875" style="4" hidden="1" customWidth="1"/>
    <col min="5" max="5" width="30.88671875" style="4" hidden="1" customWidth="1"/>
    <col min="6" max="6" width="0.109375" style="4" customWidth="1"/>
    <col min="7" max="7" width="7.44140625" style="4" customWidth="1"/>
    <col min="8" max="8" width="8.109375" style="4" customWidth="1"/>
    <col min="9" max="9" width="7.33203125" style="4" customWidth="1"/>
    <col min="10" max="10" width="8.109375" style="4" customWidth="1"/>
    <col min="11" max="11" width="6.5546875" style="4" customWidth="1"/>
    <col min="12" max="12" width="7.5546875" style="4" customWidth="1"/>
    <col min="13" max="13" width="9.109375" style="4"/>
    <col min="14" max="14" width="6.33203125" style="4" customWidth="1"/>
    <col min="15" max="15" width="8.109375" style="4" customWidth="1"/>
    <col min="16" max="16" width="6.109375" style="4" customWidth="1"/>
    <col min="17" max="17" width="7.5546875" style="4" customWidth="1"/>
    <col min="18" max="18" width="7.33203125" style="4" customWidth="1"/>
    <col min="19" max="19" width="8.5546875" style="4" customWidth="1"/>
    <col min="20" max="20" width="9" style="4" customWidth="1"/>
    <col min="21" max="21" width="6.5546875" style="4" customWidth="1"/>
    <col min="22" max="22" width="7.109375" style="4" customWidth="1"/>
    <col min="23" max="23" width="7.6640625" style="4" customWidth="1"/>
    <col min="24" max="24" width="8" style="4" customWidth="1"/>
    <col min="25" max="25" width="7.6640625" style="4" customWidth="1"/>
    <col min="26" max="26" width="6.88671875" style="4" customWidth="1"/>
    <col min="27" max="27" width="7.109375" style="4" customWidth="1"/>
    <col min="28" max="28" width="8.5546875" style="4" customWidth="1"/>
    <col min="29" max="29" width="6.5546875" style="4" customWidth="1"/>
    <col min="30" max="30" width="6.109375" style="4" customWidth="1"/>
    <col min="31" max="31" width="5.6640625" style="4" customWidth="1"/>
    <col min="32" max="32" width="11.33203125" style="4" customWidth="1"/>
    <col min="33" max="33" width="11.109375" style="4" customWidth="1"/>
    <col min="34" max="34" width="7.109375" style="4" hidden="1" customWidth="1"/>
    <col min="35" max="36" width="0" style="4" hidden="1" customWidth="1"/>
    <col min="37" max="16384" width="9.109375" style="4"/>
  </cols>
  <sheetData>
    <row r="1" spans="1:32" ht="17.399999999999999" x14ac:dyDescent="0.3">
      <c r="A1" s="49" t="s">
        <v>229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2" s="1" customFormat="1" ht="67.5" customHeight="1" x14ac:dyDescent="0.25">
      <c r="A2" s="34" t="s">
        <v>161</v>
      </c>
      <c r="B2" s="16" t="s">
        <v>92</v>
      </c>
      <c r="C2" s="16" t="s">
        <v>1</v>
      </c>
      <c r="D2" s="16" t="s">
        <v>2</v>
      </c>
      <c r="E2" s="16" t="s">
        <v>52</v>
      </c>
      <c r="F2" s="16" t="s">
        <v>54</v>
      </c>
      <c r="G2" s="29" t="s">
        <v>49</v>
      </c>
      <c r="H2" s="29" t="s">
        <v>38</v>
      </c>
      <c r="I2" s="29" t="s">
        <v>151</v>
      </c>
      <c r="J2" s="29" t="s">
        <v>145</v>
      </c>
      <c r="K2" s="29" t="s">
        <v>46</v>
      </c>
      <c r="L2" s="29" t="s">
        <v>48</v>
      </c>
      <c r="M2" s="29" t="s">
        <v>167</v>
      </c>
      <c r="N2" s="29" t="s">
        <v>138</v>
      </c>
      <c r="O2" s="29" t="s">
        <v>39</v>
      </c>
      <c r="P2" s="29" t="s">
        <v>169</v>
      </c>
      <c r="Q2" s="29" t="s">
        <v>218</v>
      </c>
      <c r="R2" s="29" t="s">
        <v>67</v>
      </c>
      <c r="S2" s="29" t="s">
        <v>225</v>
      </c>
      <c r="T2" s="29" t="s">
        <v>156</v>
      </c>
      <c r="U2" s="29" t="s">
        <v>170</v>
      </c>
      <c r="V2" s="29" t="s">
        <v>226</v>
      </c>
      <c r="W2" s="29" t="s">
        <v>43</v>
      </c>
      <c r="X2" s="29" t="s">
        <v>44</v>
      </c>
      <c r="Y2" s="29" t="s">
        <v>45</v>
      </c>
      <c r="Z2" s="29" t="s">
        <v>219</v>
      </c>
      <c r="AA2" s="29" t="s">
        <v>40</v>
      </c>
      <c r="AB2" s="29" t="s">
        <v>196</v>
      </c>
      <c r="AC2" s="29" t="s">
        <v>41</v>
      </c>
      <c r="AD2" s="29" t="s">
        <v>159</v>
      </c>
      <c r="AE2" s="29" t="s">
        <v>158</v>
      </c>
      <c r="AF2" s="29" t="s">
        <v>160</v>
      </c>
    </row>
    <row r="3" spans="1:32" ht="20.100000000000001" customHeight="1" x14ac:dyDescent="0.25">
      <c r="A3" s="15" t="s">
        <v>3</v>
      </c>
      <c r="B3" s="17" t="s">
        <v>70</v>
      </c>
      <c r="C3" s="2" t="s">
        <v>4</v>
      </c>
      <c r="D3" s="2" t="s">
        <v>5</v>
      </c>
      <c r="E3" s="2" t="s">
        <v>220</v>
      </c>
      <c r="F3" s="2" t="e">
        <f>$F$27*#REF!/#REF!</f>
        <v>#REF!</v>
      </c>
      <c r="G3" s="36"/>
      <c r="H3" s="36"/>
      <c r="I3" s="36">
        <v>5000</v>
      </c>
      <c r="J3" s="36">
        <v>150</v>
      </c>
      <c r="K3" s="36"/>
      <c r="L3" s="36">
        <v>100</v>
      </c>
      <c r="M3" s="97"/>
      <c r="N3" s="36"/>
      <c r="O3" s="36">
        <v>3000</v>
      </c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24"/>
    </row>
    <row r="4" spans="1:32" ht="20.100000000000001" customHeight="1" x14ac:dyDescent="0.25">
      <c r="A4" s="15" t="s">
        <v>23</v>
      </c>
      <c r="B4" s="17" t="s">
        <v>71</v>
      </c>
      <c r="C4" s="2" t="s">
        <v>4</v>
      </c>
      <c r="D4" s="2" t="s">
        <v>10</v>
      </c>
      <c r="E4" s="2"/>
      <c r="F4" s="2" t="e">
        <f>$F$27*#REF!/#REF!</f>
        <v>#REF!</v>
      </c>
      <c r="G4" s="36"/>
      <c r="H4" s="36"/>
      <c r="I4" s="36"/>
      <c r="J4" s="36"/>
      <c r="K4" s="36"/>
      <c r="L4" s="36"/>
      <c r="M4" s="97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24"/>
    </row>
    <row r="5" spans="1:32" ht="20.100000000000001" customHeight="1" x14ac:dyDescent="0.25">
      <c r="A5" s="27" t="s">
        <v>9</v>
      </c>
      <c r="B5" s="17" t="s">
        <v>72</v>
      </c>
      <c r="C5" s="2" t="s">
        <v>4</v>
      </c>
      <c r="D5" s="2" t="s">
        <v>10</v>
      </c>
      <c r="E5" s="2"/>
      <c r="F5" s="2" t="e">
        <f>$F$27*#REF!/#REF!</f>
        <v>#REF!</v>
      </c>
      <c r="G5" s="36"/>
      <c r="H5" s="36">
        <v>4000</v>
      </c>
      <c r="I5" s="36">
        <v>4000</v>
      </c>
      <c r="J5" s="36"/>
      <c r="K5" s="36"/>
      <c r="L5" s="36"/>
      <c r="M5" s="97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24"/>
    </row>
    <row r="6" spans="1:32" ht="29.25" customHeight="1" x14ac:dyDescent="0.25">
      <c r="A6" s="15" t="s">
        <v>90</v>
      </c>
      <c r="B6" s="17" t="s">
        <v>73</v>
      </c>
      <c r="C6" s="2" t="s">
        <v>63</v>
      </c>
      <c r="D6" s="2" t="s">
        <v>5</v>
      </c>
      <c r="E6" s="2" t="s">
        <v>61</v>
      </c>
      <c r="F6" s="2" t="e">
        <f>$F$27*#REF!/#REF!</f>
        <v>#REF!</v>
      </c>
      <c r="G6" s="36"/>
      <c r="H6" s="36"/>
      <c r="I6" s="36"/>
      <c r="J6" s="36"/>
      <c r="K6" s="36"/>
      <c r="L6" s="36"/>
      <c r="M6" s="97"/>
      <c r="N6" s="36">
        <v>10</v>
      </c>
      <c r="O6" s="36">
        <v>10000</v>
      </c>
      <c r="P6" s="36"/>
      <c r="Q6" s="36"/>
      <c r="R6" s="36"/>
      <c r="S6" s="36"/>
      <c r="T6" s="36"/>
      <c r="U6" s="36"/>
      <c r="V6" s="36"/>
      <c r="W6" s="36"/>
      <c r="X6" s="36"/>
      <c r="Y6" s="36">
        <v>10000</v>
      </c>
      <c r="Z6" s="36"/>
      <c r="AA6" s="36"/>
      <c r="AB6" s="36"/>
      <c r="AC6" s="36"/>
      <c r="AD6" s="36"/>
      <c r="AE6" s="36"/>
      <c r="AF6" s="24"/>
    </row>
    <row r="7" spans="1:32" ht="28.5" customHeight="1" x14ac:dyDescent="0.25">
      <c r="A7" s="15" t="s">
        <v>91</v>
      </c>
      <c r="B7" s="17" t="s">
        <v>74</v>
      </c>
      <c r="C7" s="2" t="s">
        <v>64</v>
      </c>
      <c r="D7" s="2" t="s">
        <v>5</v>
      </c>
      <c r="E7" s="2" t="s">
        <v>221</v>
      </c>
      <c r="F7" s="2" t="e">
        <f>$F$27*#REF!/#REF!</f>
        <v>#REF!</v>
      </c>
      <c r="G7" s="36"/>
      <c r="H7" s="36"/>
      <c r="I7" s="36"/>
      <c r="J7" s="36"/>
      <c r="K7" s="36"/>
      <c r="L7" s="36">
        <v>400</v>
      </c>
      <c r="M7" s="97"/>
      <c r="N7" s="36">
        <v>30</v>
      </c>
      <c r="O7" s="36">
        <v>20000</v>
      </c>
      <c r="P7" s="36"/>
      <c r="Q7" s="36"/>
      <c r="R7" s="36"/>
      <c r="S7" s="36"/>
      <c r="T7" s="36"/>
      <c r="U7" s="36"/>
      <c r="V7" s="36"/>
      <c r="W7" s="36"/>
      <c r="X7" s="36"/>
      <c r="Y7" s="36">
        <v>20000</v>
      </c>
      <c r="Z7" s="36"/>
      <c r="AA7" s="36"/>
      <c r="AB7" s="36"/>
      <c r="AC7" s="36"/>
      <c r="AD7" s="36"/>
      <c r="AE7" s="36"/>
      <c r="AF7" s="24"/>
    </row>
    <row r="8" spans="1:32" ht="20.100000000000001" customHeight="1" x14ac:dyDescent="0.25">
      <c r="A8" s="15" t="s">
        <v>60</v>
      </c>
      <c r="B8" s="17" t="s">
        <v>75</v>
      </c>
      <c r="C8" s="2" t="s">
        <v>4</v>
      </c>
      <c r="D8" s="2" t="s">
        <v>10</v>
      </c>
      <c r="E8" s="2"/>
      <c r="F8" s="2" t="e">
        <f>$F$27*#REF!/#REF!</f>
        <v>#REF!</v>
      </c>
      <c r="G8" s="36"/>
      <c r="H8" s="36"/>
      <c r="I8" s="36"/>
      <c r="J8" s="36"/>
      <c r="K8" s="36"/>
      <c r="L8" s="36"/>
      <c r="M8" s="97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24"/>
    </row>
    <row r="9" spans="1:32" ht="20.100000000000001" customHeight="1" x14ac:dyDescent="0.25">
      <c r="A9" s="15" t="s">
        <v>29</v>
      </c>
      <c r="B9" s="17" t="s">
        <v>76</v>
      </c>
      <c r="C9" s="2" t="s">
        <v>4</v>
      </c>
      <c r="D9" s="2" t="s">
        <v>5</v>
      </c>
      <c r="E9" s="2" t="s">
        <v>211</v>
      </c>
      <c r="F9" s="2" t="e">
        <f>$F$27*#REF!/#REF!</f>
        <v>#REF!</v>
      </c>
      <c r="G9" s="36"/>
      <c r="H9" s="36"/>
      <c r="I9" s="36">
        <v>800</v>
      </c>
      <c r="J9" s="36"/>
      <c r="K9" s="36"/>
      <c r="L9" s="36">
        <v>20</v>
      </c>
      <c r="M9" s="97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24"/>
    </row>
    <row r="10" spans="1:32" ht="20.100000000000001" customHeight="1" x14ac:dyDescent="0.25">
      <c r="A10" s="15" t="s">
        <v>16</v>
      </c>
      <c r="B10" s="17" t="s">
        <v>77</v>
      </c>
      <c r="C10" s="2" t="s">
        <v>4</v>
      </c>
      <c r="D10" s="2" t="s">
        <v>5</v>
      </c>
      <c r="E10" s="2" t="s">
        <v>207</v>
      </c>
      <c r="F10" s="2" t="e">
        <f>$F$27*#REF!/#REF!</f>
        <v>#REF!</v>
      </c>
      <c r="G10" s="36"/>
      <c r="H10" s="36"/>
      <c r="I10" s="36">
        <v>400</v>
      </c>
      <c r="J10" s="36"/>
      <c r="K10" s="36"/>
      <c r="L10" s="36"/>
      <c r="M10" s="97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24"/>
    </row>
    <row r="11" spans="1:32" ht="20.100000000000001" customHeight="1" x14ac:dyDescent="0.25">
      <c r="A11" s="15" t="s">
        <v>11</v>
      </c>
      <c r="B11" s="17" t="s">
        <v>78</v>
      </c>
      <c r="C11" s="2" t="s">
        <v>4</v>
      </c>
      <c r="D11" s="2" t="s">
        <v>5</v>
      </c>
      <c r="E11" s="2" t="s">
        <v>34</v>
      </c>
      <c r="F11" s="2" t="e">
        <f>$F$27*#REF!/#REF!</f>
        <v>#REF!</v>
      </c>
      <c r="G11" s="36"/>
      <c r="H11" s="36"/>
      <c r="I11" s="36">
        <v>1000</v>
      </c>
      <c r="J11" s="36"/>
      <c r="K11" s="36"/>
      <c r="L11" s="36">
        <v>30</v>
      </c>
      <c r="M11" s="97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24"/>
    </row>
    <row r="12" spans="1:32" ht="20.100000000000001" customHeight="1" x14ac:dyDescent="0.25">
      <c r="A12" s="15" t="s">
        <v>14</v>
      </c>
      <c r="B12" s="17" t="s">
        <v>79</v>
      </c>
      <c r="C12" s="2" t="s">
        <v>4</v>
      </c>
      <c r="D12" s="2" t="s">
        <v>5</v>
      </c>
      <c r="E12" s="2" t="s">
        <v>212</v>
      </c>
      <c r="F12" s="2" t="e">
        <f>$F$27*#REF!/#REF!</f>
        <v>#REF!</v>
      </c>
      <c r="G12" s="36"/>
      <c r="H12" s="36"/>
      <c r="I12" s="36">
        <v>1800</v>
      </c>
      <c r="J12" s="36">
        <v>50</v>
      </c>
      <c r="K12" s="36"/>
      <c r="L12" s="36">
        <v>50</v>
      </c>
      <c r="M12" s="97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24"/>
    </row>
    <row r="13" spans="1:32" ht="20.100000000000001" customHeight="1" x14ac:dyDescent="0.25">
      <c r="A13" s="15" t="s">
        <v>15</v>
      </c>
      <c r="B13" s="17" t="s">
        <v>80</v>
      </c>
      <c r="C13" s="2" t="s">
        <v>4</v>
      </c>
      <c r="D13" s="2" t="s">
        <v>5</v>
      </c>
      <c r="E13" s="2" t="s">
        <v>222</v>
      </c>
      <c r="F13" s="2" t="e">
        <f>$F$27*#REF!/#REF!</f>
        <v>#REF!</v>
      </c>
      <c r="G13" s="36"/>
      <c r="H13" s="36"/>
      <c r="I13" s="36">
        <v>700</v>
      </c>
      <c r="J13" s="36"/>
      <c r="K13" s="36"/>
      <c r="L13" s="36"/>
      <c r="M13" s="97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24"/>
    </row>
    <row r="14" spans="1:32" ht="27.75" customHeight="1" x14ac:dyDescent="0.25">
      <c r="A14" s="15" t="s">
        <v>18</v>
      </c>
      <c r="B14" s="17" t="s">
        <v>82</v>
      </c>
      <c r="C14" s="2" t="s">
        <v>7</v>
      </c>
      <c r="D14" s="2" t="s">
        <v>5</v>
      </c>
      <c r="E14" s="2" t="s">
        <v>27</v>
      </c>
      <c r="F14" s="2" t="e">
        <f>$F$27*#REF!/#REF!</f>
        <v>#REF!</v>
      </c>
      <c r="G14" s="36"/>
      <c r="H14" s="36"/>
      <c r="I14" s="36"/>
      <c r="J14" s="36"/>
      <c r="K14" s="36"/>
      <c r="L14" s="36"/>
      <c r="M14" s="97">
        <v>0.5</v>
      </c>
      <c r="N14" s="36"/>
      <c r="O14" s="36"/>
      <c r="P14" s="36"/>
      <c r="Q14" s="36"/>
      <c r="R14" s="36"/>
      <c r="S14" s="36">
        <v>1000</v>
      </c>
      <c r="T14" s="36">
        <v>1000</v>
      </c>
      <c r="U14" s="36">
        <v>20</v>
      </c>
      <c r="V14" s="36">
        <v>20</v>
      </c>
      <c r="W14" s="36"/>
      <c r="X14" s="36"/>
      <c r="Y14" s="36"/>
      <c r="Z14" s="36">
        <v>20</v>
      </c>
      <c r="AA14" s="36">
        <v>40</v>
      </c>
      <c r="AB14" s="36"/>
      <c r="AC14" s="36"/>
      <c r="AD14" s="36"/>
      <c r="AE14" s="36"/>
      <c r="AF14" s="24"/>
    </row>
    <row r="15" spans="1:32" ht="19.5" customHeight="1" x14ac:dyDescent="0.25">
      <c r="A15" s="44" t="s">
        <v>57</v>
      </c>
      <c r="B15" s="3"/>
      <c r="C15" s="2" t="s">
        <v>4</v>
      </c>
      <c r="D15" s="2" t="s">
        <v>10</v>
      </c>
      <c r="E15" s="2"/>
      <c r="F15" s="2"/>
      <c r="G15" s="36"/>
      <c r="H15" s="36"/>
      <c r="I15" s="36"/>
      <c r="J15" s="36"/>
      <c r="K15" s="36"/>
      <c r="L15" s="36"/>
      <c r="M15" s="97"/>
      <c r="N15" s="36"/>
      <c r="O15" s="36"/>
      <c r="P15" s="36"/>
      <c r="Q15" s="36">
        <v>20000</v>
      </c>
      <c r="R15" s="36"/>
      <c r="S15" s="36"/>
      <c r="T15" s="36"/>
      <c r="U15" s="36"/>
      <c r="V15" s="36"/>
      <c r="W15" s="36">
        <v>200000</v>
      </c>
      <c r="X15" s="36"/>
      <c r="Y15" s="36"/>
      <c r="Z15" s="36"/>
      <c r="AA15" s="36"/>
      <c r="AB15" s="36"/>
      <c r="AC15" s="36"/>
      <c r="AD15" s="36"/>
      <c r="AE15" s="36"/>
      <c r="AF15" s="24"/>
    </row>
    <row r="16" spans="1:32" ht="20.100000000000001" customHeight="1" x14ac:dyDescent="0.25">
      <c r="A16" s="44" t="s">
        <v>56</v>
      </c>
      <c r="B16" s="3"/>
      <c r="C16" s="2" t="s">
        <v>4</v>
      </c>
      <c r="D16" s="2" t="s">
        <v>10</v>
      </c>
      <c r="E16" s="2"/>
      <c r="F16" s="2"/>
      <c r="G16" s="36">
        <v>70000</v>
      </c>
      <c r="H16" s="36"/>
      <c r="I16" s="36"/>
      <c r="J16" s="36"/>
      <c r="K16" s="36">
        <v>6000</v>
      </c>
      <c r="L16" s="36"/>
      <c r="M16" s="97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24"/>
    </row>
    <row r="17" spans="1:32" ht="20.100000000000001" customHeight="1" x14ac:dyDescent="0.25">
      <c r="A17" s="15" t="s">
        <v>12</v>
      </c>
      <c r="B17" s="17" t="s">
        <v>83</v>
      </c>
      <c r="C17" s="2" t="s">
        <v>4</v>
      </c>
      <c r="D17" s="2" t="s">
        <v>5</v>
      </c>
      <c r="E17" s="2" t="s">
        <v>222</v>
      </c>
      <c r="F17" s="2" t="e">
        <f>$F$27*#REF!/#REF!</f>
        <v>#REF!</v>
      </c>
      <c r="G17" s="36"/>
      <c r="H17" s="36"/>
      <c r="I17" s="36"/>
      <c r="J17" s="36"/>
      <c r="K17" s="36"/>
      <c r="L17" s="36"/>
      <c r="M17" s="97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24"/>
    </row>
    <row r="18" spans="1:32" ht="20.100000000000001" customHeight="1" x14ac:dyDescent="0.25">
      <c r="A18" s="15" t="s">
        <v>13</v>
      </c>
      <c r="B18" s="17" t="s">
        <v>84</v>
      </c>
      <c r="C18" s="2" t="s">
        <v>4</v>
      </c>
      <c r="D18" s="2" t="s">
        <v>5</v>
      </c>
      <c r="E18" s="2" t="s">
        <v>223</v>
      </c>
      <c r="F18" s="2" t="e">
        <f>$F$27*#REF!/#REF!</f>
        <v>#REF!</v>
      </c>
      <c r="G18" s="36"/>
      <c r="H18" s="36"/>
      <c r="I18" s="36">
        <v>1700</v>
      </c>
      <c r="J18" s="36">
        <v>50</v>
      </c>
      <c r="K18" s="36"/>
      <c r="L18" s="36">
        <v>50</v>
      </c>
      <c r="M18" s="97"/>
      <c r="N18" s="36"/>
      <c r="O18" s="36">
        <v>2000</v>
      </c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24"/>
    </row>
    <row r="19" spans="1:32" ht="20.100000000000001" customHeight="1" x14ac:dyDescent="0.25">
      <c r="A19" s="15" t="s">
        <v>6</v>
      </c>
      <c r="B19" s="17" t="s">
        <v>85</v>
      </c>
      <c r="C19" s="2" t="s">
        <v>4</v>
      </c>
      <c r="D19" s="2" t="s">
        <v>5</v>
      </c>
      <c r="E19" s="2" t="s">
        <v>209</v>
      </c>
      <c r="F19" s="2" t="e">
        <f>$F$27*#REF!/#REF!</f>
        <v>#REF!</v>
      </c>
      <c r="G19" s="36"/>
      <c r="H19" s="36"/>
      <c r="I19" s="36">
        <v>3000</v>
      </c>
      <c r="J19" s="36">
        <v>50</v>
      </c>
      <c r="K19" s="36"/>
      <c r="L19" s="36">
        <v>50</v>
      </c>
      <c r="M19" s="97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24"/>
    </row>
    <row r="20" spans="1:32" ht="27.75" customHeight="1" x14ac:dyDescent="0.25">
      <c r="A20" s="15" t="s">
        <v>8</v>
      </c>
      <c r="B20" s="17" t="s">
        <v>87</v>
      </c>
      <c r="C20" s="2" t="s">
        <v>7</v>
      </c>
      <c r="D20" s="2" t="s">
        <v>5</v>
      </c>
      <c r="E20" s="2" t="s">
        <v>25</v>
      </c>
      <c r="F20" s="2" t="e">
        <f>$F$27*#REF!/#REF!</f>
        <v>#REF!</v>
      </c>
      <c r="G20" s="36"/>
      <c r="H20" s="36"/>
      <c r="I20" s="36"/>
      <c r="J20" s="36"/>
      <c r="K20" s="36"/>
      <c r="L20" s="36"/>
      <c r="M20" s="97"/>
      <c r="N20" s="36"/>
      <c r="O20" s="36"/>
      <c r="P20" s="36"/>
      <c r="Q20" s="36"/>
      <c r="R20" s="36"/>
      <c r="S20" s="36">
        <v>1000</v>
      </c>
      <c r="T20" s="36">
        <v>1400</v>
      </c>
      <c r="U20" s="36">
        <v>80</v>
      </c>
      <c r="V20" s="36">
        <v>20</v>
      </c>
      <c r="W20" s="36"/>
      <c r="X20" s="36">
        <v>1500</v>
      </c>
      <c r="Y20" s="36"/>
      <c r="Z20" s="36">
        <v>50</v>
      </c>
      <c r="AA20" s="36"/>
      <c r="AB20" s="36"/>
      <c r="AC20" s="36"/>
      <c r="AD20" s="36"/>
      <c r="AE20" s="36"/>
      <c r="AF20" s="24"/>
    </row>
    <row r="21" spans="1:32" ht="20.100000000000001" customHeight="1" x14ac:dyDescent="0.25">
      <c r="A21" s="15" t="s">
        <v>154</v>
      </c>
      <c r="B21" s="17"/>
      <c r="C21" s="2"/>
      <c r="D21" s="2"/>
      <c r="E21" s="2"/>
      <c r="F21" s="2"/>
      <c r="G21" s="36"/>
      <c r="H21" s="36"/>
      <c r="I21" s="36"/>
      <c r="J21" s="36"/>
      <c r="K21" s="36"/>
      <c r="L21" s="36"/>
      <c r="M21" s="97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24"/>
    </row>
    <row r="22" spans="1:32" ht="27.75" customHeight="1" x14ac:dyDescent="0.25">
      <c r="A22" s="15" t="s">
        <v>157</v>
      </c>
      <c r="B22" s="17" t="s">
        <v>88</v>
      </c>
      <c r="C22" s="2" t="s">
        <v>7</v>
      </c>
      <c r="D22" s="2" t="s">
        <v>5</v>
      </c>
      <c r="E22" s="2" t="s">
        <v>26</v>
      </c>
      <c r="F22" s="2" t="e">
        <f>$F$27*#REF!/#REF!</f>
        <v>#REF!</v>
      </c>
      <c r="G22" s="36"/>
      <c r="H22" s="36"/>
      <c r="I22" s="36"/>
      <c r="J22" s="36"/>
      <c r="K22" s="36"/>
      <c r="L22" s="36">
        <v>200</v>
      </c>
      <c r="M22" s="97">
        <v>0.5</v>
      </c>
      <c r="N22" s="36"/>
      <c r="O22" s="36"/>
      <c r="P22" s="36"/>
      <c r="Q22" s="36"/>
      <c r="R22" s="36"/>
      <c r="S22" s="36">
        <v>1000</v>
      </c>
      <c r="T22" s="36">
        <v>1200</v>
      </c>
      <c r="U22" s="36"/>
      <c r="V22" s="36"/>
      <c r="W22" s="36"/>
      <c r="X22" s="36">
        <v>1500</v>
      </c>
      <c r="Y22" s="36"/>
      <c r="Z22" s="36">
        <v>20</v>
      </c>
      <c r="AA22" s="36">
        <v>40</v>
      </c>
      <c r="AB22" s="36"/>
      <c r="AC22" s="36"/>
      <c r="AD22" s="36"/>
      <c r="AE22" s="36"/>
      <c r="AF22" s="24"/>
    </row>
    <row r="23" spans="1:32" ht="25.5" customHeight="1" x14ac:dyDescent="0.25">
      <c r="A23" s="15" t="s">
        <v>17</v>
      </c>
      <c r="B23" s="17" t="s">
        <v>89</v>
      </c>
      <c r="C23" s="2" t="s">
        <v>7</v>
      </c>
      <c r="D23" s="2" t="s">
        <v>5</v>
      </c>
      <c r="E23" s="2" t="s">
        <v>28</v>
      </c>
      <c r="F23" s="2" t="e">
        <f>$F$27*#REF!/#REF!</f>
        <v>#REF!</v>
      </c>
      <c r="G23" s="36"/>
      <c r="H23" s="36"/>
      <c r="I23" s="36"/>
      <c r="J23" s="36"/>
      <c r="K23" s="36"/>
      <c r="L23" s="36"/>
      <c r="M23" s="97"/>
      <c r="N23" s="36"/>
      <c r="O23" s="36"/>
      <c r="P23" s="36"/>
      <c r="Q23" s="36"/>
      <c r="R23" s="36">
        <v>150</v>
      </c>
      <c r="S23" s="36"/>
      <c r="T23" s="36">
        <v>400</v>
      </c>
      <c r="U23" s="36"/>
      <c r="V23" s="36">
        <v>20</v>
      </c>
      <c r="W23" s="36"/>
      <c r="X23" s="36"/>
      <c r="Y23" s="36"/>
      <c r="Z23" s="36">
        <v>15</v>
      </c>
      <c r="AA23" s="36">
        <v>20</v>
      </c>
      <c r="AB23" s="36"/>
      <c r="AC23" s="36"/>
      <c r="AD23" s="36"/>
      <c r="AE23" s="36"/>
      <c r="AF23" s="24"/>
    </row>
    <row r="24" spans="1:32" ht="20.100000000000001" customHeight="1" x14ac:dyDescent="0.25">
      <c r="A24" s="45" t="s">
        <v>58</v>
      </c>
      <c r="B24" s="3"/>
      <c r="C24" s="2" t="s">
        <v>7</v>
      </c>
      <c r="D24" s="2" t="s">
        <v>10</v>
      </c>
      <c r="E24" s="2"/>
      <c r="F24" s="2"/>
      <c r="G24" s="36"/>
      <c r="H24" s="36"/>
      <c r="I24" s="36"/>
      <c r="J24" s="36"/>
      <c r="K24" s="36"/>
      <c r="L24" s="36"/>
      <c r="M24" s="97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24"/>
    </row>
    <row r="25" spans="1:32" ht="20.100000000000001" customHeight="1" x14ac:dyDescent="0.25">
      <c r="A25" s="15" t="s">
        <v>195</v>
      </c>
      <c r="B25" s="3"/>
      <c r="C25" s="2"/>
      <c r="D25" s="2"/>
      <c r="E25" s="2"/>
      <c r="F25" s="2"/>
      <c r="G25" s="36"/>
      <c r="H25" s="36"/>
      <c r="I25" s="36"/>
      <c r="J25" s="36"/>
      <c r="K25" s="36"/>
      <c r="L25" s="36"/>
      <c r="M25" s="97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24"/>
    </row>
    <row r="26" spans="1:32" ht="6" customHeight="1" x14ac:dyDescent="0.25">
      <c r="E26" s="5"/>
      <c r="F26" s="5"/>
      <c r="G26" s="48"/>
    </row>
    <row r="27" spans="1:32" ht="15" customHeight="1" x14ac:dyDescent="0.25">
      <c r="A27" s="8" t="s">
        <v>59</v>
      </c>
      <c r="B27" s="8"/>
      <c r="C27" s="8"/>
      <c r="D27" s="8"/>
      <c r="E27" s="50" t="s">
        <v>55</v>
      </c>
      <c r="F27" s="8">
        <v>26000</v>
      </c>
      <c r="G27" s="8">
        <f>SUM(G3:G26)</f>
        <v>70000</v>
      </c>
      <c r="H27" s="8">
        <f>SUM(H3:H26)</f>
        <v>4000</v>
      </c>
      <c r="I27" s="51">
        <f>SUM(I3:I25)</f>
        <v>18400</v>
      </c>
      <c r="J27" s="51">
        <f>SUM(J3:J24)</f>
        <v>300</v>
      </c>
      <c r="K27" s="8">
        <f>SUM(K3:K26)</f>
        <v>6000</v>
      </c>
      <c r="L27" s="8">
        <f>SUM(L3:L26)</f>
        <v>900</v>
      </c>
      <c r="M27" s="8">
        <f>SUM(M3:M26)</f>
        <v>1</v>
      </c>
      <c r="N27" s="8">
        <f>SUM(N3:N26)</f>
        <v>40</v>
      </c>
      <c r="O27" s="51">
        <f>SUM(O3:O26)</f>
        <v>35000</v>
      </c>
      <c r="P27" s="8">
        <f t="shared" ref="P27:AE27" si="0">SUM(P3:P26)</f>
        <v>0</v>
      </c>
      <c r="Q27" s="8">
        <f t="shared" si="0"/>
        <v>20000</v>
      </c>
      <c r="R27" s="51">
        <f t="shared" si="0"/>
        <v>150</v>
      </c>
      <c r="S27" s="8">
        <f t="shared" si="0"/>
        <v>3000</v>
      </c>
      <c r="T27" s="8">
        <f t="shared" si="0"/>
        <v>4000</v>
      </c>
      <c r="U27" s="8">
        <f t="shared" si="0"/>
        <v>100</v>
      </c>
      <c r="V27" s="8">
        <f t="shared" si="0"/>
        <v>60</v>
      </c>
      <c r="W27" s="8">
        <f t="shared" si="0"/>
        <v>200000</v>
      </c>
      <c r="X27" s="8">
        <f t="shared" si="0"/>
        <v>3000</v>
      </c>
      <c r="Y27" s="8">
        <f t="shared" si="0"/>
        <v>30000</v>
      </c>
      <c r="Z27" s="8">
        <f t="shared" si="0"/>
        <v>105</v>
      </c>
      <c r="AA27" s="8">
        <f t="shared" si="0"/>
        <v>100</v>
      </c>
      <c r="AB27" s="8">
        <f t="shared" si="0"/>
        <v>0</v>
      </c>
      <c r="AC27" s="8">
        <f t="shared" si="0"/>
        <v>0</v>
      </c>
      <c r="AD27" s="8">
        <f t="shared" si="0"/>
        <v>0</v>
      </c>
      <c r="AE27" s="8">
        <f t="shared" si="0"/>
        <v>0</v>
      </c>
      <c r="AF27" s="8"/>
    </row>
    <row r="28" spans="1:32" ht="16.8" x14ac:dyDescent="0.3">
      <c r="A28" s="9" t="s">
        <v>65</v>
      </c>
      <c r="B28" s="9"/>
      <c r="C28" s="9"/>
      <c r="D28" s="9"/>
      <c r="E28" s="9"/>
      <c r="F28" s="9">
        <f>F27*0</f>
        <v>0</v>
      </c>
      <c r="G28" s="9">
        <f>G27*0.3</f>
        <v>21000</v>
      </c>
      <c r="H28" s="9">
        <f>H27*2</f>
        <v>8000</v>
      </c>
      <c r="I28" s="9">
        <f>I27*4</f>
        <v>73600</v>
      </c>
      <c r="J28" s="43">
        <f>J27*270</f>
        <v>81000</v>
      </c>
      <c r="K28" s="9">
        <f>K27*5*0.4</f>
        <v>12000</v>
      </c>
      <c r="L28" s="9">
        <f>L27*95</f>
        <v>85500</v>
      </c>
      <c r="M28" s="9">
        <f>M27*40000</f>
        <v>40000</v>
      </c>
      <c r="N28" s="9">
        <f>N27*500</f>
        <v>20000</v>
      </c>
      <c r="O28" s="9">
        <f>O27*0.65*10</f>
        <v>227500</v>
      </c>
      <c r="P28" s="9">
        <f>P27*300</f>
        <v>0</v>
      </c>
      <c r="Q28" s="9">
        <f>Q27*0.2</f>
        <v>4000</v>
      </c>
      <c r="R28" s="9">
        <f>R27*80</f>
        <v>12000</v>
      </c>
      <c r="S28" s="9">
        <f>S27*76</f>
        <v>228000</v>
      </c>
      <c r="T28" s="9">
        <f>T27*65</f>
        <v>260000</v>
      </c>
      <c r="U28" s="9">
        <f>U27*250</f>
        <v>25000</v>
      </c>
      <c r="V28" s="9">
        <f>V27*2.5</f>
        <v>150</v>
      </c>
      <c r="W28" s="28">
        <f>W27*0.025</f>
        <v>5000</v>
      </c>
      <c r="X28" s="9">
        <f>X27*1*15</f>
        <v>45000</v>
      </c>
      <c r="Y28" s="9">
        <f>Y27*0.35*7</f>
        <v>73500</v>
      </c>
      <c r="Z28" s="9">
        <f>Z27*150</f>
        <v>15750</v>
      </c>
      <c r="AA28" s="9">
        <f>AA27*45</f>
        <v>4500</v>
      </c>
      <c r="AB28" s="9">
        <f>AB27*200</f>
        <v>0</v>
      </c>
      <c r="AC28" s="9">
        <f>AC27*110</f>
        <v>0</v>
      </c>
      <c r="AD28" s="9">
        <f>AD27*110</f>
        <v>0</v>
      </c>
      <c r="AE28" s="9">
        <f>AE27*40</f>
        <v>0</v>
      </c>
      <c r="AF28" s="30">
        <f>SUM(G28:AE28)</f>
        <v>1241500</v>
      </c>
    </row>
    <row r="32" spans="1:32" x14ac:dyDescent="0.25">
      <c r="G32" s="1"/>
      <c r="H32" s="1"/>
      <c r="I32" s="1"/>
      <c r="J32" s="1"/>
      <c r="K32" s="1"/>
      <c r="L32" s="1"/>
      <c r="M32" s="1"/>
      <c r="N32" s="1"/>
    </row>
    <row r="33" spans="7:37" x14ac:dyDescent="0.25">
      <c r="G33" s="153" t="s">
        <v>171</v>
      </c>
      <c r="H33" s="154"/>
      <c r="I33" s="31" t="s">
        <v>172</v>
      </c>
      <c r="J33" s="31" t="s">
        <v>172</v>
      </c>
      <c r="K33" s="157" t="s">
        <v>173</v>
      </c>
      <c r="L33" s="158"/>
      <c r="M33" s="159"/>
    </row>
    <row r="34" spans="7:37" x14ac:dyDescent="0.25">
      <c r="G34" s="155"/>
      <c r="H34" s="156"/>
      <c r="I34" s="37" t="s">
        <v>174</v>
      </c>
      <c r="J34" s="37" t="s">
        <v>175</v>
      </c>
      <c r="K34" s="25" t="s">
        <v>176</v>
      </c>
      <c r="L34" s="32" t="s">
        <v>177</v>
      </c>
      <c r="M34" s="160" t="s">
        <v>178</v>
      </c>
      <c r="N34" s="161"/>
      <c r="AC34" s="144" t="s">
        <v>197</v>
      </c>
      <c r="AD34" s="144"/>
      <c r="AE34" s="144" t="s">
        <v>198</v>
      </c>
      <c r="AF34" s="144"/>
      <c r="AG34" s="54" t="s">
        <v>59</v>
      </c>
      <c r="AH34" s="57"/>
      <c r="AI34" s="57"/>
      <c r="AJ34" s="57"/>
      <c r="AK34" s="149" t="s">
        <v>206</v>
      </c>
    </row>
    <row r="35" spans="7:37" x14ac:dyDescent="0.25">
      <c r="G35" s="148" t="s">
        <v>179</v>
      </c>
      <c r="H35" s="148"/>
      <c r="I35" s="38">
        <v>1838</v>
      </c>
      <c r="J35" s="38">
        <v>3705</v>
      </c>
      <c r="K35" s="25">
        <f>I35*100/$I$39</f>
        <v>22.324790477347261</v>
      </c>
      <c r="L35" s="32">
        <f>J35*100/$J$39</f>
        <v>23.065429869887318</v>
      </c>
      <c r="M35" s="32">
        <f>L35*$M$39/100</f>
        <v>115.32714934943658</v>
      </c>
      <c r="N35" s="39"/>
      <c r="O35" s="151" t="s">
        <v>180</v>
      </c>
      <c r="P35" s="148"/>
      <c r="Q35" s="148"/>
      <c r="R35" s="40" t="s">
        <v>181</v>
      </c>
      <c r="S35" s="40" t="s">
        <v>155</v>
      </c>
      <c r="T35" s="40" t="s">
        <v>182</v>
      </c>
      <c r="U35" s="40" t="s">
        <v>183</v>
      </c>
      <c r="V35" s="40" t="s">
        <v>184</v>
      </c>
      <c r="W35" s="47" t="s">
        <v>192</v>
      </c>
      <c r="X35" s="40" t="s">
        <v>185</v>
      </c>
      <c r="Y35" s="40" t="s">
        <v>186</v>
      </c>
      <c r="Z35" s="143" t="s">
        <v>187</v>
      </c>
      <c r="AA35" s="53" t="s">
        <v>193</v>
      </c>
      <c r="AB35" s="33"/>
      <c r="AC35" s="35" t="s">
        <v>181</v>
      </c>
      <c r="AD35" s="35" t="s">
        <v>155</v>
      </c>
      <c r="AE35" s="35" t="s">
        <v>181</v>
      </c>
      <c r="AF35" s="35" t="s">
        <v>155</v>
      </c>
      <c r="AG35" s="55" t="s">
        <v>155</v>
      </c>
      <c r="AH35" s="57" t="s">
        <v>185</v>
      </c>
      <c r="AI35" s="57" t="s">
        <v>204</v>
      </c>
      <c r="AJ35" s="57" t="s">
        <v>205</v>
      </c>
      <c r="AK35" s="150"/>
    </row>
    <row r="36" spans="7:37" x14ac:dyDescent="0.25">
      <c r="G36" s="148" t="s">
        <v>8</v>
      </c>
      <c r="H36" s="148"/>
      <c r="I36" s="38">
        <v>3021</v>
      </c>
      <c r="J36" s="41">
        <v>5500</v>
      </c>
      <c r="K36" s="25">
        <f>I36*100/$I$39</f>
        <v>36.693793270982631</v>
      </c>
      <c r="L36" s="32">
        <f>J36*100/$J$39</f>
        <v>34.240179294029758</v>
      </c>
      <c r="M36" s="32">
        <f>L36*$M$39/100</f>
        <v>171.20089647014879</v>
      </c>
      <c r="N36" s="39"/>
      <c r="O36" s="151"/>
      <c r="P36" s="148" t="s">
        <v>179</v>
      </c>
      <c r="Q36" s="148"/>
      <c r="R36" s="40">
        <f t="shared" ref="R36:S39" si="1">I35</f>
        <v>1838</v>
      </c>
      <c r="S36" s="40">
        <f t="shared" si="1"/>
        <v>3705</v>
      </c>
      <c r="T36" s="40">
        <v>1.5</v>
      </c>
      <c r="U36" s="40">
        <f>R36*100/$R$40</f>
        <v>22.324790477347261</v>
      </c>
      <c r="V36" s="40">
        <f>S36*100/$S$40</f>
        <v>23.065429869887318</v>
      </c>
      <c r="W36" s="40">
        <f>U36+V36</f>
        <v>45.390220347234575</v>
      </c>
      <c r="X36" s="40">
        <f>W36*100/$W$40</f>
        <v>22.695110173617284</v>
      </c>
      <c r="Y36" s="40">
        <f>$Y$40*X36/100</f>
        <v>1815.6088138893826</v>
      </c>
      <c r="Z36" s="143"/>
      <c r="AA36" s="53">
        <v>1500</v>
      </c>
      <c r="AB36" s="33" t="s">
        <v>199</v>
      </c>
      <c r="AC36" s="3">
        <v>1000</v>
      </c>
      <c r="AD36" s="3">
        <v>1600</v>
      </c>
      <c r="AE36" s="3">
        <v>900</v>
      </c>
      <c r="AF36" s="3">
        <v>1700</v>
      </c>
      <c r="AG36" s="28">
        <f>AD36+AF36</f>
        <v>3300</v>
      </c>
      <c r="AH36" s="4">
        <f>AG36*100/$AG$40</f>
        <v>15.492957746478874</v>
      </c>
      <c r="AI36" s="4">
        <f>100-AH36</f>
        <v>84.507042253521121</v>
      </c>
      <c r="AJ36" s="4">
        <f>AI36*100/$AI$40</f>
        <v>28.16901408450704</v>
      </c>
      <c r="AK36" s="40">
        <f>AJ36*$AK$40/100</f>
        <v>2253.5211267605632</v>
      </c>
    </row>
    <row r="37" spans="7:37" x14ac:dyDescent="0.25">
      <c r="G37" s="148" t="s">
        <v>188</v>
      </c>
      <c r="H37" s="148"/>
      <c r="I37" s="38">
        <v>2834</v>
      </c>
      <c r="J37" s="38">
        <v>5656</v>
      </c>
      <c r="K37" s="25">
        <f>I37*100/$I$39</f>
        <v>34.422446252884733</v>
      </c>
      <c r="L37" s="32">
        <f>J37*100/$J$39</f>
        <v>35.211355288551331</v>
      </c>
      <c r="M37" s="32">
        <f>L37*$M$39/100</f>
        <v>176.05677644275667</v>
      </c>
      <c r="N37" s="39"/>
      <c r="O37" s="151"/>
      <c r="P37" s="148" t="s">
        <v>8</v>
      </c>
      <c r="Q37" s="148"/>
      <c r="R37" s="40">
        <f t="shared" si="1"/>
        <v>3021</v>
      </c>
      <c r="S37" s="40">
        <f t="shared" si="1"/>
        <v>5500</v>
      </c>
      <c r="T37" s="40">
        <v>5</v>
      </c>
      <c r="U37" s="40">
        <f>R37*100/$R$40</f>
        <v>36.693793270982631</v>
      </c>
      <c r="V37" s="40">
        <f>S37*100/$S$40</f>
        <v>34.240179294029758</v>
      </c>
      <c r="W37" s="40">
        <f>U37+V37</f>
        <v>70.933972565012397</v>
      </c>
      <c r="X37" s="40">
        <f>W37*100/$W$40</f>
        <v>35.466986282506198</v>
      </c>
      <c r="Y37" s="40">
        <f>$Y$40*X37/100</f>
        <v>2837.3589026004961</v>
      </c>
      <c r="Z37" s="143"/>
      <c r="AA37" s="53">
        <v>1900</v>
      </c>
      <c r="AB37" s="33" t="s">
        <v>200</v>
      </c>
      <c r="AC37" s="3">
        <v>5200</v>
      </c>
      <c r="AD37" s="3">
        <v>4300</v>
      </c>
      <c r="AE37" s="3">
        <v>4400</v>
      </c>
      <c r="AF37" s="3">
        <v>6400</v>
      </c>
      <c r="AG37" s="28">
        <f>AD37+AF37</f>
        <v>10700</v>
      </c>
      <c r="AH37" s="4">
        <f>AG37*100/$AG$40</f>
        <v>50.23474178403756</v>
      </c>
      <c r="AI37" s="4">
        <f>100-AH37</f>
        <v>49.76525821596244</v>
      </c>
      <c r="AJ37" s="4">
        <f>AI37*100/$AI$40</f>
        <v>16.588419405320813</v>
      </c>
      <c r="AK37" s="40">
        <f>AJ37*$AK$40/100</f>
        <v>1327.073552425665</v>
      </c>
    </row>
    <row r="38" spans="7:37" x14ac:dyDescent="0.25">
      <c r="G38" s="148" t="s">
        <v>17</v>
      </c>
      <c r="H38" s="148"/>
      <c r="I38" s="38">
        <v>540</v>
      </c>
      <c r="J38" s="38">
        <v>1202</v>
      </c>
      <c r="K38" s="25">
        <f>I38*100/$I$39</f>
        <v>6.5589699987853756</v>
      </c>
      <c r="L38" s="32">
        <f>J38*100/$J$39</f>
        <v>7.4830355475315944</v>
      </c>
      <c r="M38" s="32">
        <f>L38*$M$39/100</f>
        <v>37.41517773765797</v>
      </c>
      <c r="N38" s="39"/>
      <c r="O38" s="151"/>
      <c r="P38" s="148" t="s">
        <v>188</v>
      </c>
      <c r="Q38" s="148"/>
      <c r="R38" s="40">
        <f t="shared" si="1"/>
        <v>2834</v>
      </c>
      <c r="S38" s="40">
        <f t="shared" si="1"/>
        <v>5656</v>
      </c>
      <c r="T38" s="40">
        <v>3.7</v>
      </c>
      <c r="U38" s="40">
        <f>R38*100/$R$40</f>
        <v>34.422446252884733</v>
      </c>
      <c r="V38" s="40">
        <f>S38*100/$S$40</f>
        <v>35.211355288551331</v>
      </c>
      <c r="W38" s="40">
        <f>U38+V38</f>
        <v>69.633801541436071</v>
      </c>
      <c r="X38" s="40">
        <f>W38*100/$W$40</f>
        <v>34.816900770718028</v>
      </c>
      <c r="Y38" s="40">
        <f>$Y$40*X38/100</f>
        <v>2785.3520616574424</v>
      </c>
      <c r="Z38" s="143"/>
      <c r="AA38" s="53">
        <v>4000</v>
      </c>
      <c r="AB38" s="33" t="s">
        <v>201</v>
      </c>
      <c r="AC38" s="3">
        <v>1600</v>
      </c>
      <c r="AD38" s="3">
        <v>1500</v>
      </c>
      <c r="AE38" s="3">
        <v>2300</v>
      </c>
      <c r="AF38" s="3">
        <v>3200</v>
      </c>
      <c r="AG38" s="28">
        <f>AD38+AF38</f>
        <v>4700</v>
      </c>
      <c r="AH38" s="4">
        <f>AG38*100/$AG$40</f>
        <v>22.065727699530516</v>
      </c>
      <c r="AI38" s="4">
        <f>100-AH38</f>
        <v>77.934272300469488</v>
      </c>
      <c r="AJ38" s="4">
        <f>AI38*100/$AI$40</f>
        <v>25.978090766823161</v>
      </c>
      <c r="AK38" s="40">
        <f>AJ38*$AK$40/100</f>
        <v>2078.2472613458531</v>
      </c>
    </row>
    <row r="39" spans="7:37" x14ac:dyDescent="0.25">
      <c r="G39" s="162" t="s">
        <v>59</v>
      </c>
      <c r="H39" s="162"/>
      <c r="I39" s="42">
        <f>SUM(I35:I38)</f>
        <v>8233</v>
      </c>
      <c r="J39" s="42">
        <f>SUM(J35:J38)</f>
        <v>16063</v>
      </c>
      <c r="K39" s="25">
        <f>I39*100/$I$39</f>
        <v>100</v>
      </c>
      <c r="L39" s="32">
        <f>J39*100/$J$39</f>
        <v>100</v>
      </c>
      <c r="M39" s="32">
        <v>500</v>
      </c>
      <c r="N39" s="39"/>
      <c r="O39" s="151"/>
      <c r="P39" s="148" t="s">
        <v>17</v>
      </c>
      <c r="Q39" s="148"/>
      <c r="R39" s="40">
        <f t="shared" si="1"/>
        <v>540</v>
      </c>
      <c r="S39" s="40">
        <f t="shared" si="1"/>
        <v>1202</v>
      </c>
      <c r="T39" s="40">
        <v>1.25</v>
      </c>
      <c r="U39" s="40">
        <f>R39*100/$R$40</f>
        <v>6.5589699987853756</v>
      </c>
      <c r="V39" s="40">
        <f>S39*100/$S$40</f>
        <v>7.4830355475315944</v>
      </c>
      <c r="W39" s="40">
        <f>U39+V39</f>
        <v>14.04200554631697</v>
      </c>
      <c r="X39" s="40">
        <f>W39*100/$W$40</f>
        <v>7.0210027731584841</v>
      </c>
      <c r="Y39" s="40">
        <f>$Y$40*X39/100</f>
        <v>561.68022185267876</v>
      </c>
      <c r="Z39" s="143"/>
      <c r="AA39" s="53">
        <v>600</v>
      </c>
      <c r="AB39" s="33" t="s">
        <v>202</v>
      </c>
      <c r="AC39" s="3">
        <v>800</v>
      </c>
      <c r="AD39" s="3">
        <v>1000</v>
      </c>
      <c r="AE39" s="3">
        <v>800</v>
      </c>
      <c r="AF39" s="3">
        <v>1600</v>
      </c>
      <c r="AG39" s="28">
        <f>AD39+AF39</f>
        <v>2600</v>
      </c>
      <c r="AH39" s="4">
        <f>AG39*100/$AG$40</f>
        <v>12.206572769953052</v>
      </c>
      <c r="AI39" s="4">
        <f>100-AH39</f>
        <v>87.793427230046944</v>
      </c>
      <c r="AJ39" s="4">
        <f>AI39*100/$AI$40</f>
        <v>29.264475743348981</v>
      </c>
      <c r="AK39" s="40">
        <f>AJ39*$AK$40/100</f>
        <v>2341.1580594679185</v>
      </c>
    </row>
    <row r="40" spans="7:37" ht="17.399999999999999" x14ac:dyDescent="0.3">
      <c r="G40" s="152" t="s">
        <v>194</v>
      </c>
      <c r="H40" s="152"/>
      <c r="I40" s="152"/>
      <c r="J40" s="152"/>
      <c r="K40" s="152"/>
      <c r="L40" s="152"/>
      <c r="M40" s="39">
        <f>SUM(M35:M38)</f>
        <v>500.00000000000006</v>
      </c>
      <c r="N40" s="39"/>
      <c r="O40" s="40" t="s">
        <v>59</v>
      </c>
      <c r="P40" s="141"/>
      <c r="Q40" s="142"/>
      <c r="R40" s="40">
        <f t="shared" ref="R40:X40" si="2">SUM(R36:R39)</f>
        <v>8233</v>
      </c>
      <c r="S40" s="40">
        <f t="shared" si="2"/>
        <v>16063</v>
      </c>
      <c r="T40" s="40">
        <f t="shared" si="2"/>
        <v>11.45</v>
      </c>
      <c r="U40" s="40">
        <f t="shared" si="2"/>
        <v>99.999999999999986</v>
      </c>
      <c r="V40" s="40">
        <f t="shared" si="2"/>
        <v>100.00000000000001</v>
      </c>
      <c r="W40" s="40">
        <f t="shared" si="2"/>
        <v>200.00000000000003</v>
      </c>
      <c r="X40" s="40">
        <f t="shared" si="2"/>
        <v>99.999999999999986</v>
      </c>
      <c r="Y40" s="52">
        <v>8000</v>
      </c>
      <c r="Z40" s="143"/>
      <c r="AA40" s="53">
        <f>SUM(AA36:AA39)</f>
        <v>8000</v>
      </c>
      <c r="AB40" s="33"/>
      <c r="AC40" s="3">
        <f>SUM(AC36:AC39)</f>
        <v>8600</v>
      </c>
      <c r="AD40" s="3">
        <f>SUM(AD36:AD39)</f>
        <v>8400</v>
      </c>
      <c r="AE40" s="3">
        <f>SUM(AE36:AE39)</f>
        <v>8400</v>
      </c>
      <c r="AF40" s="3">
        <f>SUM(AF36:AF39)</f>
        <v>12900</v>
      </c>
      <c r="AG40" s="28">
        <f>SUM(AG36:AG39)</f>
        <v>21300</v>
      </c>
      <c r="AH40" s="4">
        <f>AG40*100/$AG$40</f>
        <v>100</v>
      </c>
      <c r="AI40" s="56">
        <f>SUM(AI36:AI39)</f>
        <v>300</v>
      </c>
      <c r="AJ40" s="4">
        <f>SUM(AJ36:AJ39)</f>
        <v>100</v>
      </c>
      <c r="AK40" s="40">
        <f>AA40</f>
        <v>8000</v>
      </c>
    </row>
    <row r="41" spans="7:37" x14ac:dyDescent="0.25">
      <c r="AC41" s="145" t="s">
        <v>203</v>
      </c>
      <c r="AD41" s="146"/>
      <c r="AE41" s="146"/>
      <c r="AF41" s="146"/>
      <c r="AG41" s="147"/>
      <c r="AK41" s="3">
        <f>SUM(AK36:AK39)</f>
        <v>8000</v>
      </c>
    </row>
    <row r="43" spans="7:37" x14ac:dyDescent="0.25">
      <c r="O43" s="151" t="s">
        <v>180</v>
      </c>
      <c r="P43" s="148"/>
      <c r="Q43" s="148"/>
      <c r="R43" s="40" t="s">
        <v>189</v>
      </c>
      <c r="S43" s="40" t="s">
        <v>190</v>
      </c>
      <c r="T43" s="40" t="s">
        <v>182</v>
      </c>
      <c r="U43" s="40" t="s">
        <v>183</v>
      </c>
      <c r="V43" s="40" t="s">
        <v>184</v>
      </c>
      <c r="W43" s="47" t="s">
        <v>192</v>
      </c>
      <c r="X43" s="40" t="s">
        <v>185</v>
      </c>
      <c r="Y43" s="40" t="s">
        <v>186</v>
      </c>
      <c r="Z43" s="143" t="s">
        <v>191</v>
      </c>
    </row>
    <row r="44" spans="7:37" x14ac:dyDescent="0.25">
      <c r="O44" s="151"/>
      <c r="P44" s="148" t="s">
        <v>179</v>
      </c>
      <c r="Q44" s="148"/>
      <c r="R44" s="40">
        <f>R36/T36</f>
        <v>1225.3333333333333</v>
      </c>
      <c r="S44" s="40">
        <f>S36/T36</f>
        <v>2470</v>
      </c>
      <c r="T44" s="40">
        <v>1.5</v>
      </c>
      <c r="U44" s="40">
        <f>R44*100/$R$48</f>
        <v>40.473714939018038</v>
      </c>
      <c r="V44" s="40">
        <f>S44*100/$S$48</f>
        <v>40.757403585260079</v>
      </c>
      <c r="W44" s="40">
        <f>U44+V44</f>
        <v>81.231118524278116</v>
      </c>
      <c r="X44" s="40">
        <f>W44*100/$W$48</f>
        <v>40.615559262139058</v>
      </c>
      <c r="Y44" s="40">
        <f>$Y$40*X44/100</f>
        <v>3249.2447409711249</v>
      </c>
      <c r="Z44" s="143"/>
    </row>
    <row r="45" spans="7:37" x14ac:dyDescent="0.25">
      <c r="O45" s="151"/>
      <c r="P45" s="148" t="s">
        <v>8</v>
      </c>
      <c r="Q45" s="148"/>
      <c r="R45" s="40">
        <f>R37/T37</f>
        <v>604.20000000000005</v>
      </c>
      <c r="S45" s="40">
        <f>S37/T37</f>
        <v>1100</v>
      </c>
      <c r="T45" s="40">
        <v>5</v>
      </c>
      <c r="U45" s="40">
        <f>R45*100/$R$48</f>
        <v>19.95719687118175</v>
      </c>
      <c r="V45" s="40">
        <f>S45*100/$S$48</f>
        <v>18.151070422585462</v>
      </c>
      <c r="W45" s="40">
        <f>U45+V45</f>
        <v>38.108267293767213</v>
      </c>
      <c r="X45" s="40">
        <f>W45*100/$W$48</f>
        <v>19.054133646883606</v>
      </c>
      <c r="Y45" s="40">
        <f>$Y$40*X45/100</f>
        <v>1524.3306917506884</v>
      </c>
      <c r="Z45" s="143"/>
    </row>
    <row r="46" spans="7:37" x14ac:dyDescent="0.25">
      <c r="O46" s="151"/>
      <c r="P46" s="148" t="s">
        <v>188</v>
      </c>
      <c r="Q46" s="148"/>
      <c r="R46" s="40">
        <f>R38/T38</f>
        <v>765.94594594594594</v>
      </c>
      <c r="S46" s="40">
        <f>S38/T38</f>
        <v>1528.6486486486485</v>
      </c>
      <c r="T46" s="40">
        <v>3.7</v>
      </c>
      <c r="U46" s="40">
        <f>R46*100/$R$48</f>
        <v>25.299791519243261</v>
      </c>
      <c r="V46" s="40">
        <f>S46*100/$S$48</f>
        <v>25.224190248192471</v>
      </c>
      <c r="W46" s="40">
        <f>U46+V46</f>
        <v>50.523981767435728</v>
      </c>
      <c r="X46" s="40">
        <f>W46*100/$W$48</f>
        <v>25.261990883717864</v>
      </c>
      <c r="Y46" s="40">
        <f>$Y$40*X46/100</f>
        <v>2020.959270697429</v>
      </c>
      <c r="Z46" s="143"/>
    </row>
    <row r="47" spans="7:37" x14ac:dyDescent="0.25">
      <c r="O47" s="151"/>
      <c r="P47" s="148" t="s">
        <v>17</v>
      </c>
      <c r="Q47" s="148"/>
      <c r="R47" s="40">
        <f>R39/T39</f>
        <v>432</v>
      </c>
      <c r="S47" s="40">
        <f>S39/T39</f>
        <v>961.6</v>
      </c>
      <c r="T47" s="40">
        <v>1.25</v>
      </c>
      <c r="U47" s="40">
        <f>R47*100/$R$48</f>
        <v>14.26929667055696</v>
      </c>
      <c r="V47" s="40">
        <f>S47*100/$S$48</f>
        <v>15.867335743961982</v>
      </c>
      <c r="W47" s="40">
        <f>U47+V47</f>
        <v>30.136632414518942</v>
      </c>
      <c r="X47" s="40">
        <f>W47*100/$W$48</f>
        <v>15.068316207259473</v>
      </c>
      <c r="Y47" s="40">
        <f>$Y$40*X47/100</f>
        <v>1205.4652965807579</v>
      </c>
      <c r="Z47" s="143"/>
    </row>
    <row r="48" spans="7:37" x14ac:dyDescent="0.25">
      <c r="O48" s="40" t="s">
        <v>59</v>
      </c>
      <c r="P48" s="141"/>
      <c r="Q48" s="142"/>
      <c r="R48" s="40">
        <f t="shared" ref="R48:Y48" si="3">SUM(R44:R47)</f>
        <v>3027.4792792792791</v>
      </c>
      <c r="S48" s="40">
        <f t="shared" si="3"/>
        <v>6060.2486486486487</v>
      </c>
      <c r="T48" s="40">
        <f t="shared" si="3"/>
        <v>11.45</v>
      </c>
      <c r="U48" s="40">
        <f t="shared" si="3"/>
        <v>100</v>
      </c>
      <c r="V48" s="40">
        <f t="shared" si="3"/>
        <v>100</v>
      </c>
      <c r="W48" s="40">
        <f t="shared" si="3"/>
        <v>200</v>
      </c>
      <c r="X48" s="40">
        <f t="shared" si="3"/>
        <v>100</v>
      </c>
      <c r="Y48" s="46">
        <f t="shared" si="3"/>
        <v>8000</v>
      </c>
      <c r="Z48" s="143"/>
    </row>
  </sheetData>
  <mergeCells count="29">
    <mergeCell ref="G33:H34"/>
    <mergeCell ref="K33:M33"/>
    <mergeCell ref="M34:N34"/>
    <mergeCell ref="O35:O39"/>
    <mergeCell ref="G37:H37"/>
    <mergeCell ref="G38:H38"/>
    <mergeCell ref="G39:H39"/>
    <mergeCell ref="AK34:AK35"/>
    <mergeCell ref="Z43:Z48"/>
    <mergeCell ref="O43:O47"/>
    <mergeCell ref="G35:H35"/>
    <mergeCell ref="P35:Q35"/>
    <mergeCell ref="G36:H36"/>
    <mergeCell ref="P36:Q36"/>
    <mergeCell ref="P43:Q43"/>
    <mergeCell ref="P44:Q44"/>
    <mergeCell ref="G40:L40"/>
    <mergeCell ref="P40:Q40"/>
    <mergeCell ref="P37:Q37"/>
    <mergeCell ref="P45:Q45"/>
    <mergeCell ref="P46:Q46"/>
    <mergeCell ref="P47:Q47"/>
    <mergeCell ref="P38:Q38"/>
    <mergeCell ref="P48:Q48"/>
    <mergeCell ref="Z35:Z40"/>
    <mergeCell ref="AC34:AD34"/>
    <mergeCell ref="AE34:AF34"/>
    <mergeCell ref="AC41:AG41"/>
    <mergeCell ref="P39:Q39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59" orientation="landscape" horizontalDpi="120" verticalDpi="144" r:id="rId1"/>
  <headerFooter alignWithMargins="0">
    <oddHeader>&amp;L&amp;D   &amp;T&amp;C&amp;A&amp;R&amp;F</oddHeader>
    <oddFooter>Page 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6">
    <pageSetUpPr fitToPage="1"/>
  </sheetPr>
  <dimension ref="A1:AH28"/>
  <sheetViews>
    <sheetView zoomScale="70" workbookViewId="0"/>
  </sheetViews>
  <sheetFormatPr defaultColWidth="9.109375" defaultRowHeight="13.2" x14ac:dyDescent="0.25"/>
  <cols>
    <col min="1" max="1" width="25.5546875" style="4" customWidth="1"/>
    <col min="2" max="2" width="23.109375" style="4" hidden="1" customWidth="1"/>
    <col min="3" max="3" width="4.33203125" style="4" hidden="1" customWidth="1"/>
    <col min="4" max="4" width="4.5546875" style="4" hidden="1" customWidth="1"/>
    <col min="5" max="5" width="30.88671875" style="4" hidden="1" customWidth="1"/>
    <col min="6" max="6" width="0.109375" style="4" customWidth="1"/>
    <col min="7" max="7" width="7.44140625" style="4" customWidth="1"/>
    <col min="8" max="8" width="8.109375" style="4" customWidth="1"/>
    <col min="9" max="9" width="7.33203125" style="4" customWidth="1"/>
    <col min="10" max="10" width="8.109375" style="4" customWidth="1"/>
    <col min="11" max="11" width="6.5546875" style="4" customWidth="1"/>
    <col min="12" max="12" width="7.5546875" style="4" customWidth="1"/>
    <col min="13" max="13" width="9.109375" style="4"/>
    <col min="14" max="14" width="6.33203125" style="4" customWidth="1"/>
    <col min="15" max="15" width="8.109375" style="4" customWidth="1"/>
    <col min="16" max="16" width="6.109375" style="4" customWidth="1"/>
    <col min="17" max="17" width="7.5546875" style="4" customWidth="1"/>
    <col min="18" max="18" width="7.33203125" style="4" customWidth="1"/>
    <col min="19" max="19" width="8.5546875" style="4" customWidth="1"/>
    <col min="20" max="20" width="9" style="4" customWidth="1"/>
    <col min="21" max="21" width="6.5546875" style="4" customWidth="1"/>
    <col min="22" max="22" width="7.109375" style="4" customWidth="1"/>
    <col min="23" max="23" width="7.6640625" style="4" customWidth="1"/>
    <col min="24" max="24" width="8" style="4" customWidth="1"/>
    <col min="25" max="25" width="7.6640625" style="4" customWidth="1"/>
    <col min="26" max="26" width="6.88671875" style="4" customWidth="1"/>
    <col min="27" max="27" width="7.109375" style="4" customWidth="1"/>
    <col min="28" max="28" width="8.5546875" style="4" customWidth="1"/>
    <col min="29" max="29" width="6.5546875" style="4" customWidth="1"/>
    <col min="30" max="30" width="6.109375" style="4" customWidth="1"/>
    <col min="31" max="31" width="5.6640625" style="4" customWidth="1"/>
    <col min="32" max="32" width="11.33203125" style="4" customWidth="1"/>
    <col min="33" max="33" width="11.109375" style="4" customWidth="1"/>
    <col min="34" max="34" width="7.109375" style="4" hidden="1" customWidth="1"/>
    <col min="35" max="36" width="0" style="4" hidden="1" customWidth="1"/>
    <col min="37" max="16384" width="9.109375" style="4"/>
  </cols>
  <sheetData>
    <row r="1" spans="1:32" ht="17.399999999999999" x14ac:dyDescent="0.3">
      <c r="A1" s="49" t="s">
        <v>224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2" s="1" customFormat="1" ht="67.5" customHeight="1" x14ac:dyDescent="0.25">
      <c r="A2" s="34" t="s">
        <v>161</v>
      </c>
      <c r="B2" s="16" t="s">
        <v>92</v>
      </c>
      <c r="C2" s="16" t="s">
        <v>1</v>
      </c>
      <c r="D2" s="16" t="s">
        <v>2</v>
      </c>
      <c r="E2" s="16" t="s">
        <v>52</v>
      </c>
      <c r="F2" s="16" t="s">
        <v>54</v>
      </c>
      <c r="G2" s="29" t="s">
        <v>49</v>
      </c>
      <c r="H2" s="29" t="s">
        <v>38</v>
      </c>
      <c r="I2" s="29" t="s">
        <v>151</v>
      </c>
      <c r="J2" s="29" t="s">
        <v>145</v>
      </c>
      <c r="K2" s="29" t="s">
        <v>46</v>
      </c>
      <c r="L2" s="29" t="s">
        <v>48</v>
      </c>
      <c r="M2" s="29" t="s">
        <v>167</v>
      </c>
      <c r="N2" s="29" t="s">
        <v>138</v>
      </c>
      <c r="O2" s="29" t="s">
        <v>39</v>
      </c>
      <c r="P2" s="29" t="s">
        <v>169</v>
      </c>
      <c r="Q2" s="29" t="s">
        <v>218</v>
      </c>
      <c r="R2" s="29" t="s">
        <v>67</v>
      </c>
      <c r="S2" s="29" t="s">
        <v>225</v>
      </c>
      <c r="T2" s="29" t="s">
        <v>156</v>
      </c>
      <c r="U2" s="29" t="s">
        <v>170</v>
      </c>
      <c r="V2" s="29" t="s">
        <v>226</v>
      </c>
      <c r="W2" s="29" t="s">
        <v>43</v>
      </c>
      <c r="X2" s="29" t="s">
        <v>44</v>
      </c>
      <c r="Y2" s="29" t="s">
        <v>45</v>
      </c>
      <c r="Z2" s="29" t="s">
        <v>219</v>
      </c>
      <c r="AA2" s="29" t="s">
        <v>40</v>
      </c>
      <c r="AB2" s="29" t="s">
        <v>196</v>
      </c>
      <c r="AC2" s="29" t="s">
        <v>41</v>
      </c>
      <c r="AD2" s="29" t="s">
        <v>159</v>
      </c>
      <c r="AE2" s="29" t="s">
        <v>158</v>
      </c>
      <c r="AF2" s="29" t="s">
        <v>160</v>
      </c>
    </row>
    <row r="3" spans="1:32" ht="20.100000000000001" customHeight="1" x14ac:dyDescent="0.25">
      <c r="A3" s="15" t="s">
        <v>3</v>
      </c>
      <c r="B3" s="17" t="s">
        <v>70</v>
      </c>
      <c r="C3" s="2" t="s">
        <v>4</v>
      </c>
      <c r="D3" s="2" t="s">
        <v>5</v>
      </c>
      <c r="E3" s="2" t="s">
        <v>220</v>
      </c>
      <c r="F3" s="2" t="e">
        <f>$F$27*#REF!/#REF!</f>
        <v>#REF!</v>
      </c>
      <c r="G3" s="36" t="str">
        <f>TEXT('ZP2008'!G3,"# ##0")</f>
        <v>0</v>
      </c>
      <c r="H3" s="36" t="str">
        <f>TEXT('ZP2008'!H3,"# ##0")</f>
        <v>0</v>
      </c>
      <c r="I3" s="36" t="str">
        <f>TEXT('ZP2008'!I3,"# ##0")</f>
        <v>5 000</v>
      </c>
      <c r="J3" s="36" t="str">
        <f>TEXT('ZP2008'!J3,"# ##0")</f>
        <v>150</v>
      </c>
      <c r="K3" s="36" t="str">
        <f>TEXT('ZP2008'!K3,"# ##0")</f>
        <v>0</v>
      </c>
      <c r="L3" s="36" t="str">
        <f>TEXT('ZP2008'!L3,"# ##0")</f>
        <v>100</v>
      </c>
      <c r="M3" s="36" t="str">
        <f>TEXT('ZP2008'!M3,"# ##0")</f>
        <v>0</v>
      </c>
      <c r="N3" s="36" t="str">
        <f>TEXT('ZP2008'!N3,"# ##0")</f>
        <v>0</v>
      </c>
      <c r="O3" s="36" t="str">
        <f>TEXT('ZP2008'!O3,"# ##0")</f>
        <v>3 000</v>
      </c>
      <c r="P3" s="36" t="str">
        <f>TEXT('ZP2008'!P3,"# ##0")</f>
        <v>0</v>
      </c>
      <c r="Q3" s="36" t="str">
        <f>TEXT('ZP2008'!Q3,"# ##0")</f>
        <v>0</v>
      </c>
      <c r="R3" s="36" t="str">
        <f>TEXT('ZP2008'!R3,"# ##0")</f>
        <v>0</v>
      </c>
      <c r="S3" s="36" t="str">
        <f>TEXT('ZP2008'!S3,"# ##0")</f>
        <v>0</v>
      </c>
      <c r="T3" s="36" t="str">
        <f>TEXT('ZP2008'!T3,"# ##0")</f>
        <v>0</v>
      </c>
      <c r="U3" s="36" t="str">
        <f>TEXT('ZP2008'!U3,"# ##0")</f>
        <v>0</v>
      </c>
      <c r="V3" s="36" t="str">
        <f>TEXT('ZP2008'!V3,"# ##0")</f>
        <v>0</v>
      </c>
      <c r="W3" s="36" t="str">
        <f>TEXT('ZP2008'!W3,"# ##0")</f>
        <v>0</v>
      </c>
      <c r="X3" s="36" t="str">
        <f>TEXT('ZP2008'!X3,"# ##0")</f>
        <v>0</v>
      </c>
      <c r="Y3" s="36" t="str">
        <f>TEXT('ZP2008'!Y3,"# ##0")</f>
        <v>0</v>
      </c>
      <c r="Z3" s="36" t="str">
        <f>TEXT('ZP2008'!Z3,"# ##0")</f>
        <v>0</v>
      </c>
      <c r="AA3" s="36" t="str">
        <f>TEXT('ZP2008'!AA3,"# ##0")</f>
        <v>0</v>
      </c>
      <c r="AB3" s="36" t="str">
        <f>TEXT('ZP2008'!AB3,"# ##0")</f>
        <v>0</v>
      </c>
      <c r="AC3" s="36" t="str">
        <f>TEXT('ZP2008'!AC3,"# ##0")</f>
        <v>0</v>
      </c>
      <c r="AD3" s="36" t="str">
        <f>TEXT('ZP2008'!AD3,"# ##0")</f>
        <v>0</v>
      </c>
      <c r="AE3" s="36" t="str">
        <f>TEXT('ZP2008'!AE3,"# ##0")</f>
        <v>0</v>
      </c>
      <c r="AF3" s="36" t="str">
        <f>TEXT('ZP2008'!AF3,"# ##0")</f>
        <v>0</v>
      </c>
    </row>
    <row r="4" spans="1:32" ht="20.100000000000001" customHeight="1" x14ac:dyDescent="0.25">
      <c r="A4" s="15" t="s">
        <v>23</v>
      </c>
      <c r="B4" s="17" t="s">
        <v>71</v>
      </c>
      <c r="C4" s="2" t="s">
        <v>4</v>
      </c>
      <c r="D4" s="2" t="s">
        <v>10</v>
      </c>
      <c r="E4" s="2"/>
      <c r="F4" s="2" t="e">
        <f>$F$27*#REF!/#REF!</f>
        <v>#REF!</v>
      </c>
      <c r="G4" s="36" t="str">
        <f>TEXT('ZP2008'!G4,"# ##0")</f>
        <v>0</v>
      </c>
      <c r="H4" s="36" t="str">
        <f>TEXT('ZP2008'!H4,"# ##0")</f>
        <v>0</v>
      </c>
      <c r="I4" s="36" t="str">
        <f>TEXT('ZP2008'!I4,"# ##0")</f>
        <v>0</v>
      </c>
      <c r="J4" s="36" t="str">
        <f>TEXT('ZP2008'!J4,"# ##0")</f>
        <v>0</v>
      </c>
      <c r="K4" s="36" t="str">
        <f>TEXT('ZP2008'!K4,"# ##0")</f>
        <v>0</v>
      </c>
      <c r="L4" s="36" t="str">
        <f>TEXT('ZP2008'!L4,"# ##0")</f>
        <v>0</v>
      </c>
      <c r="M4" s="36" t="str">
        <f>TEXT('ZP2008'!M4,"# ##0")</f>
        <v>0</v>
      </c>
      <c r="N4" s="36" t="str">
        <f>TEXT('ZP2008'!N4,"# ##0")</f>
        <v>0</v>
      </c>
      <c r="O4" s="36" t="str">
        <f>TEXT('ZP2008'!O4,"# ##0")</f>
        <v>0</v>
      </c>
      <c r="P4" s="36" t="str">
        <f>TEXT('ZP2008'!P4,"# ##0")</f>
        <v>0</v>
      </c>
      <c r="Q4" s="36" t="str">
        <f>TEXT('ZP2008'!Q4,"# ##0")</f>
        <v>0</v>
      </c>
      <c r="R4" s="36" t="str">
        <f>TEXT('ZP2008'!R4,"# ##0")</f>
        <v>0</v>
      </c>
      <c r="S4" s="36" t="str">
        <f>TEXT('ZP2008'!S4,"# ##0")</f>
        <v>0</v>
      </c>
      <c r="T4" s="36" t="str">
        <f>TEXT('ZP2008'!T4,"# ##0")</f>
        <v>0</v>
      </c>
      <c r="U4" s="36" t="str">
        <f>TEXT('ZP2008'!U4,"# ##0")</f>
        <v>0</v>
      </c>
      <c r="V4" s="36" t="str">
        <f>TEXT('ZP2008'!V4,"# ##0")</f>
        <v>0</v>
      </c>
      <c r="W4" s="36" t="str">
        <f>TEXT('ZP2008'!W4,"# ##0")</f>
        <v>0</v>
      </c>
      <c r="X4" s="36" t="str">
        <f>TEXT('ZP2008'!X4,"# ##0")</f>
        <v>0</v>
      </c>
      <c r="Y4" s="36" t="str">
        <f>TEXT('ZP2008'!Y4,"# ##0")</f>
        <v>0</v>
      </c>
      <c r="Z4" s="36" t="str">
        <f>TEXT('ZP2008'!Z4,"# ##0")</f>
        <v>0</v>
      </c>
      <c r="AA4" s="36" t="str">
        <f>TEXT('ZP2008'!AA4,"# ##0")</f>
        <v>0</v>
      </c>
      <c r="AB4" s="36" t="str">
        <f>TEXT('ZP2008'!AB4,"# ##0")</f>
        <v>0</v>
      </c>
      <c r="AC4" s="36" t="str">
        <f>TEXT('ZP2008'!AC4,"# ##0")</f>
        <v>0</v>
      </c>
      <c r="AD4" s="36" t="str">
        <f>TEXT('ZP2008'!AD4,"# ##0")</f>
        <v>0</v>
      </c>
      <c r="AE4" s="36" t="str">
        <f>TEXT('ZP2008'!AE4,"# ##0")</f>
        <v>0</v>
      </c>
      <c r="AF4" s="36" t="str">
        <f>TEXT('ZP2008'!AF4,"# ##0")</f>
        <v>0</v>
      </c>
    </row>
    <row r="5" spans="1:32" ht="20.100000000000001" customHeight="1" x14ac:dyDescent="0.25">
      <c r="A5" s="27" t="s">
        <v>9</v>
      </c>
      <c r="B5" s="17" t="s">
        <v>72</v>
      </c>
      <c r="C5" s="2" t="s">
        <v>4</v>
      </c>
      <c r="D5" s="2" t="s">
        <v>10</v>
      </c>
      <c r="E5" s="2"/>
      <c r="F5" s="2" t="e">
        <f>$F$27*#REF!/#REF!</f>
        <v>#REF!</v>
      </c>
      <c r="G5" s="36" t="str">
        <f>TEXT('ZP2008'!G5,"# ##0")</f>
        <v>0</v>
      </c>
      <c r="H5" s="36" t="str">
        <f>TEXT('ZP2008'!H5,"# ##0")</f>
        <v>4 000</v>
      </c>
      <c r="I5" s="36" t="str">
        <f>TEXT('ZP2008'!I5,"# ##0")</f>
        <v>4 000</v>
      </c>
      <c r="J5" s="36" t="str">
        <f>TEXT('ZP2008'!J5,"# ##0")</f>
        <v>0</v>
      </c>
      <c r="K5" s="36" t="str">
        <f>TEXT('ZP2008'!K5,"# ##0")</f>
        <v>0</v>
      </c>
      <c r="L5" s="36" t="str">
        <f>TEXT('ZP2008'!L5,"# ##0")</f>
        <v>0</v>
      </c>
      <c r="M5" s="36" t="str">
        <f>TEXT('ZP2008'!M5,"# ##0")</f>
        <v>0</v>
      </c>
      <c r="N5" s="36" t="str">
        <f>TEXT('ZP2008'!N5,"# ##0")</f>
        <v>0</v>
      </c>
      <c r="O5" s="36" t="str">
        <f>TEXT('ZP2008'!O5,"# ##0")</f>
        <v>0</v>
      </c>
      <c r="P5" s="36" t="str">
        <f>TEXT('ZP2008'!P5,"# ##0")</f>
        <v>0</v>
      </c>
      <c r="Q5" s="36" t="str">
        <f>TEXT('ZP2008'!Q5,"# ##0")</f>
        <v>0</v>
      </c>
      <c r="R5" s="36" t="str">
        <f>TEXT('ZP2008'!R5,"# ##0")</f>
        <v>0</v>
      </c>
      <c r="S5" s="36" t="str">
        <f>TEXT('ZP2008'!S5,"# ##0")</f>
        <v>0</v>
      </c>
      <c r="T5" s="36" t="str">
        <f>TEXT('ZP2008'!T5,"# ##0")</f>
        <v>0</v>
      </c>
      <c r="U5" s="36" t="str">
        <f>TEXT('ZP2008'!U5,"# ##0")</f>
        <v>0</v>
      </c>
      <c r="V5" s="36" t="str">
        <f>TEXT('ZP2008'!V5,"# ##0")</f>
        <v>0</v>
      </c>
      <c r="W5" s="36" t="str">
        <f>TEXT('ZP2008'!W5,"# ##0")</f>
        <v>0</v>
      </c>
      <c r="X5" s="36" t="str">
        <f>TEXT('ZP2008'!X5,"# ##0")</f>
        <v>0</v>
      </c>
      <c r="Y5" s="36" t="str">
        <f>TEXT('ZP2008'!Y5,"# ##0")</f>
        <v>0</v>
      </c>
      <c r="Z5" s="36" t="str">
        <f>TEXT('ZP2008'!Z5,"# ##0")</f>
        <v>0</v>
      </c>
      <c r="AA5" s="36" t="str">
        <f>TEXT('ZP2008'!AA5,"# ##0")</f>
        <v>0</v>
      </c>
      <c r="AB5" s="36" t="str">
        <f>TEXT('ZP2008'!AB5,"# ##0")</f>
        <v>0</v>
      </c>
      <c r="AC5" s="36" t="str">
        <f>TEXT('ZP2008'!AC5,"# ##0")</f>
        <v>0</v>
      </c>
      <c r="AD5" s="36" t="str">
        <f>TEXT('ZP2008'!AD5,"# ##0")</f>
        <v>0</v>
      </c>
      <c r="AE5" s="36" t="str">
        <f>TEXT('ZP2008'!AE5,"# ##0")</f>
        <v>0</v>
      </c>
      <c r="AF5" s="36" t="str">
        <f>TEXT('ZP2008'!AF5,"# ##0")</f>
        <v>0</v>
      </c>
    </row>
    <row r="6" spans="1:32" ht="29.25" customHeight="1" x14ac:dyDescent="0.25">
      <c r="A6" s="15" t="s">
        <v>90</v>
      </c>
      <c r="B6" s="17" t="s">
        <v>73</v>
      </c>
      <c r="C6" s="2" t="s">
        <v>63</v>
      </c>
      <c r="D6" s="2" t="s">
        <v>5</v>
      </c>
      <c r="E6" s="2" t="s">
        <v>61</v>
      </c>
      <c r="F6" s="2" t="e">
        <f>$F$27*#REF!/#REF!</f>
        <v>#REF!</v>
      </c>
      <c r="G6" s="36" t="str">
        <f>TEXT('ZP2008'!G6,"# ##0")</f>
        <v>0</v>
      </c>
      <c r="H6" s="36" t="str">
        <f>TEXT('ZP2008'!H6,"# ##0")</f>
        <v>0</v>
      </c>
      <c r="I6" s="36" t="str">
        <f>TEXT('ZP2008'!I6,"# ##0")</f>
        <v>0</v>
      </c>
      <c r="J6" s="36" t="str">
        <f>TEXT('ZP2008'!J6,"# ##0")</f>
        <v>0</v>
      </c>
      <c r="K6" s="36" t="str">
        <f>TEXT('ZP2008'!K6,"# ##0")</f>
        <v>0</v>
      </c>
      <c r="L6" s="36" t="str">
        <f>TEXT('ZP2008'!L6,"# ##0")</f>
        <v>0</v>
      </c>
      <c r="M6" s="36" t="str">
        <f>TEXT('ZP2008'!M6,"# ##0")</f>
        <v>0</v>
      </c>
      <c r="N6" s="36" t="str">
        <f>TEXT('ZP2008'!N6,"# ##0")</f>
        <v>10</v>
      </c>
      <c r="O6" s="36" t="str">
        <f>TEXT('ZP2008'!O6,"# ##0")</f>
        <v>10 000</v>
      </c>
      <c r="P6" s="36" t="str">
        <f>TEXT('ZP2008'!P6,"# ##0")</f>
        <v>0</v>
      </c>
      <c r="Q6" s="36" t="str">
        <f>TEXT('ZP2008'!Q6,"# ##0")</f>
        <v>0</v>
      </c>
      <c r="R6" s="36" t="str">
        <f>TEXT('ZP2008'!R6,"# ##0")</f>
        <v>0</v>
      </c>
      <c r="S6" s="36" t="str">
        <f>TEXT('ZP2008'!S6,"# ##0")</f>
        <v>0</v>
      </c>
      <c r="T6" s="36" t="str">
        <f>TEXT('ZP2008'!T6,"# ##0")</f>
        <v>0</v>
      </c>
      <c r="U6" s="36" t="str">
        <f>TEXT('ZP2008'!U6,"# ##0")</f>
        <v>0</v>
      </c>
      <c r="V6" s="36" t="str">
        <f>TEXT('ZP2008'!V6,"# ##0")</f>
        <v>0</v>
      </c>
      <c r="W6" s="36" t="str">
        <f>TEXT('ZP2008'!W6,"# ##0")</f>
        <v>0</v>
      </c>
      <c r="X6" s="36" t="str">
        <f>TEXT('ZP2008'!X6,"# ##0")</f>
        <v>0</v>
      </c>
      <c r="Y6" s="36" t="str">
        <f>TEXT('ZP2008'!Y6,"# ##0")</f>
        <v>10 000</v>
      </c>
      <c r="Z6" s="36" t="str">
        <f>TEXT('ZP2008'!Z6,"# ##0")</f>
        <v>0</v>
      </c>
      <c r="AA6" s="36" t="str">
        <f>TEXT('ZP2008'!AA6,"# ##0")</f>
        <v>0</v>
      </c>
      <c r="AB6" s="36" t="str">
        <f>TEXT('ZP2008'!AB6,"# ##0")</f>
        <v>0</v>
      </c>
      <c r="AC6" s="36" t="str">
        <f>TEXT('ZP2008'!AC6,"# ##0")</f>
        <v>0</v>
      </c>
      <c r="AD6" s="36" t="str">
        <f>TEXT('ZP2008'!AD6,"# ##0")</f>
        <v>0</v>
      </c>
      <c r="AE6" s="36" t="str">
        <f>TEXT('ZP2008'!AE6,"# ##0")</f>
        <v>0</v>
      </c>
      <c r="AF6" s="36" t="str">
        <f>TEXT('ZP2008'!AF6,"# ##0")</f>
        <v>0</v>
      </c>
    </row>
    <row r="7" spans="1:32" ht="28.5" customHeight="1" x14ac:dyDescent="0.25">
      <c r="A7" s="15" t="s">
        <v>91</v>
      </c>
      <c r="B7" s="17" t="s">
        <v>74</v>
      </c>
      <c r="C7" s="2" t="s">
        <v>64</v>
      </c>
      <c r="D7" s="2" t="s">
        <v>5</v>
      </c>
      <c r="E7" s="2" t="s">
        <v>221</v>
      </c>
      <c r="F7" s="2" t="e">
        <f>$F$27*#REF!/#REF!</f>
        <v>#REF!</v>
      </c>
      <c r="G7" s="36" t="str">
        <f>TEXT('ZP2008'!G7,"# ##0")</f>
        <v>0</v>
      </c>
      <c r="H7" s="36" t="str">
        <f>TEXT('ZP2008'!H7,"# ##0")</f>
        <v>0</v>
      </c>
      <c r="I7" s="36" t="str">
        <f>TEXT('ZP2008'!I7,"# ##0")</f>
        <v>0</v>
      </c>
      <c r="J7" s="36" t="str">
        <f>TEXT('ZP2008'!J7,"# ##0")</f>
        <v>0</v>
      </c>
      <c r="K7" s="36" t="str">
        <f>TEXT('ZP2008'!K7,"# ##0")</f>
        <v>0</v>
      </c>
      <c r="L7" s="36" t="str">
        <f>TEXT('ZP2008'!L7,"# ##0")</f>
        <v>400</v>
      </c>
      <c r="M7" s="36" t="str">
        <f>TEXT('ZP2008'!M7,"# ##0")</f>
        <v>0</v>
      </c>
      <c r="N7" s="36" t="str">
        <f>TEXT('ZP2008'!N7,"# ##0")</f>
        <v>30</v>
      </c>
      <c r="O7" s="36" t="str">
        <f>TEXT('ZP2008'!O7,"# ##0")</f>
        <v>20 000</v>
      </c>
      <c r="P7" s="36" t="str">
        <f>TEXT('ZP2008'!P7,"# ##0")</f>
        <v>0</v>
      </c>
      <c r="Q7" s="36" t="str">
        <f>TEXT('ZP2008'!Q7,"# ##0")</f>
        <v>0</v>
      </c>
      <c r="R7" s="36" t="str">
        <f>TEXT('ZP2008'!R7,"# ##0")</f>
        <v>0</v>
      </c>
      <c r="S7" s="36" t="str">
        <f>TEXT('ZP2008'!S7,"# ##0")</f>
        <v>0</v>
      </c>
      <c r="T7" s="36" t="str">
        <f>TEXT('ZP2008'!T7,"# ##0")</f>
        <v>0</v>
      </c>
      <c r="U7" s="36" t="str">
        <f>TEXT('ZP2008'!U7,"# ##0")</f>
        <v>0</v>
      </c>
      <c r="V7" s="36" t="str">
        <f>TEXT('ZP2008'!V7,"# ##0")</f>
        <v>0</v>
      </c>
      <c r="W7" s="36" t="str">
        <f>TEXT('ZP2008'!W7,"# ##0")</f>
        <v>0</v>
      </c>
      <c r="X7" s="36" t="str">
        <f>TEXT('ZP2008'!X7,"# ##0")</f>
        <v>0</v>
      </c>
      <c r="Y7" s="36" t="str">
        <f>TEXT('ZP2008'!Y7,"# ##0")</f>
        <v>20 000</v>
      </c>
      <c r="Z7" s="36" t="str">
        <f>TEXT('ZP2008'!Z7,"# ##0")</f>
        <v>0</v>
      </c>
      <c r="AA7" s="36" t="str">
        <f>TEXT('ZP2008'!AA7,"# ##0")</f>
        <v>0</v>
      </c>
      <c r="AB7" s="36" t="str">
        <f>TEXT('ZP2008'!AB7,"# ##0")</f>
        <v>0</v>
      </c>
      <c r="AC7" s="36" t="str">
        <f>TEXT('ZP2008'!AC7,"# ##0")</f>
        <v>0</v>
      </c>
      <c r="AD7" s="36" t="str">
        <f>TEXT('ZP2008'!AD7,"# ##0")</f>
        <v>0</v>
      </c>
      <c r="AE7" s="36" t="str">
        <f>TEXT('ZP2008'!AE7,"# ##0")</f>
        <v>0</v>
      </c>
      <c r="AF7" s="36" t="str">
        <f>TEXT('ZP2008'!AF7,"# ##0")</f>
        <v>0</v>
      </c>
    </row>
    <row r="8" spans="1:32" ht="20.100000000000001" customHeight="1" x14ac:dyDescent="0.25">
      <c r="A8" s="15" t="s">
        <v>60</v>
      </c>
      <c r="B8" s="17" t="s">
        <v>75</v>
      </c>
      <c r="C8" s="2" t="s">
        <v>4</v>
      </c>
      <c r="D8" s="2" t="s">
        <v>10</v>
      </c>
      <c r="E8" s="2"/>
      <c r="F8" s="2" t="e">
        <f>$F$27*#REF!/#REF!</f>
        <v>#REF!</v>
      </c>
      <c r="G8" s="36" t="str">
        <f>TEXT('ZP2008'!G8,"# ##0")</f>
        <v>0</v>
      </c>
      <c r="H8" s="36" t="str">
        <f>TEXT('ZP2008'!H8,"# ##0")</f>
        <v>0</v>
      </c>
      <c r="I8" s="36" t="str">
        <f>TEXT('ZP2008'!I8,"# ##0")</f>
        <v>0</v>
      </c>
      <c r="J8" s="36" t="str">
        <f>TEXT('ZP2008'!J8,"# ##0")</f>
        <v>0</v>
      </c>
      <c r="K8" s="36" t="str">
        <f>TEXT('ZP2008'!K8,"# ##0")</f>
        <v>0</v>
      </c>
      <c r="L8" s="36" t="str">
        <f>TEXT('ZP2008'!L8,"# ##0")</f>
        <v>0</v>
      </c>
      <c r="M8" s="36" t="str">
        <f>TEXT('ZP2008'!M8,"# ##0")</f>
        <v>0</v>
      </c>
      <c r="N8" s="36" t="str">
        <f>TEXT('ZP2008'!N8,"# ##0")</f>
        <v>0</v>
      </c>
      <c r="O8" s="36" t="str">
        <f>TEXT('ZP2008'!O8,"# ##0")</f>
        <v>0</v>
      </c>
      <c r="P8" s="36" t="str">
        <f>TEXT('ZP2008'!P8,"# ##0")</f>
        <v>0</v>
      </c>
      <c r="Q8" s="36" t="str">
        <f>TEXT('ZP2008'!Q8,"# ##0")</f>
        <v>0</v>
      </c>
      <c r="R8" s="36" t="str">
        <f>TEXT('ZP2008'!R8,"# ##0")</f>
        <v>0</v>
      </c>
      <c r="S8" s="36" t="str">
        <f>TEXT('ZP2008'!S8,"# ##0")</f>
        <v>0</v>
      </c>
      <c r="T8" s="36" t="str">
        <f>TEXT('ZP2008'!T8,"# ##0")</f>
        <v>0</v>
      </c>
      <c r="U8" s="36" t="str">
        <f>TEXT('ZP2008'!U8,"# ##0")</f>
        <v>0</v>
      </c>
      <c r="V8" s="36" t="str">
        <f>TEXT('ZP2008'!V8,"# ##0")</f>
        <v>0</v>
      </c>
      <c r="W8" s="36" t="str">
        <f>TEXT('ZP2008'!W8,"# ##0")</f>
        <v>0</v>
      </c>
      <c r="X8" s="36" t="str">
        <f>TEXT('ZP2008'!X8,"# ##0")</f>
        <v>0</v>
      </c>
      <c r="Y8" s="36" t="str">
        <f>TEXT('ZP2008'!Y8,"# ##0")</f>
        <v>0</v>
      </c>
      <c r="Z8" s="36" t="str">
        <f>TEXT('ZP2008'!Z8,"# ##0")</f>
        <v>0</v>
      </c>
      <c r="AA8" s="36" t="str">
        <f>TEXT('ZP2008'!AA8,"# ##0")</f>
        <v>0</v>
      </c>
      <c r="AB8" s="36" t="str">
        <f>TEXT('ZP2008'!AB8,"# ##0")</f>
        <v>0</v>
      </c>
      <c r="AC8" s="36" t="str">
        <f>TEXT('ZP2008'!AC8,"# ##0")</f>
        <v>0</v>
      </c>
      <c r="AD8" s="36" t="str">
        <f>TEXT('ZP2008'!AD8,"# ##0")</f>
        <v>0</v>
      </c>
      <c r="AE8" s="36" t="str">
        <f>TEXT('ZP2008'!AE8,"# ##0")</f>
        <v>0</v>
      </c>
      <c r="AF8" s="36" t="str">
        <f>TEXT('ZP2008'!AF8,"# ##0")</f>
        <v>0</v>
      </c>
    </row>
    <row r="9" spans="1:32" ht="20.100000000000001" customHeight="1" x14ac:dyDescent="0.25">
      <c r="A9" s="15" t="s">
        <v>29</v>
      </c>
      <c r="B9" s="17" t="s">
        <v>76</v>
      </c>
      <c r="C9" s="2" t="s">
        <v>4</v>
      </c>
      <c r="D9" s="2" t="s">
        <v>5</v>
      </c>
      <c r="E9" s="2" t="s">
        <v>211</v>
      </c>
      <c r="F9" s="2" t="e">
        <f>$F$27*#REF!/#REF!</f>
        <v>#REF!</v>
      </c>
      <c r="G9" s="36" t="str">
        <f>TEXT('ZP2008'!G9,"# ##0")</f>
        <v>0</v>
      </c>
      <c r="H9" s="36" t="str">
        <f>TEXT('ZP2008'!H9,"# ##0")</f>
        <v>0</v>
      </c>
      <c r="I9" s="36" t="str">
        <f>TEXT('ZP2008'!I9,"# ##0")</f>
        <v>800</v>
      </c>
      <c r="J9" s="36" t="str">
        <f>TEXT('ZP2008'!J9,"# ##0")</f>
        <v>0</v>
      </c>
      <c r="K9" s="36" t="str">
        <f>TEXT('ZP2008'!K9,"# ##0")</f>
        <v>0</v>
      </c>
      <c r="L9" s="36" t="str">
        <f>TEXT('ZP2008'!L9,"# ##0")</f>
        <v>20</v>
      </c>
      <c r="M9" s="36" t="str">
        <f>TEXT('ZP2008'!M9,"# ##0")</f>
        <v>0</v>
      </c>
      <c r="N9" s="36" t="str">
        <f>TEXT('ZP2008'!N9,"# ##0")</f>
        <v>0</v>
      </c>
      <c r="O9" s="36" t="str">
        <f>TEXT('ZP2008'!O9,"# ##0")</f>
        <v>0</v>
      </c>
      <c r="P9" s="36" t="str">
        <f>TEXT('ZP2008'!P9,"# ##0")</f>
        <v>0</v>
      </c>
      <c r="Q9" s="36" t="str">
        <f>TEXT('ZP2008'!Q9,"# ##0")</f>
        <v>0</v>
      </c>
      <c r="R9" s="36" t="str">
        <f>TEXT('ZP2008'!R9,"# ##0")</f>
        <v>0</v>
      </c>
      <c r="S9" s="36" t="str">
        <f>TEXT('ZP2008'!S9,"# ##0")</f>
        <v>0</v>
      </c>
      <c r="T9" s="36" t="str">
        <f>TEXT('ZP2008'!T9,"# ##0")</f>
        <v>0</v>
      </c>
      <c r="U9" s="36" t="str">
        <f>TEXT('ZP2008'!U9,"# ##0")</f>
        <v>0</v>
      </c>
      <c r="V9" s="36" t="str">
        <f>TEXT('ZP2008'!V9,"# ##0")</f>
        <v>0</v>
      </c>
      <c r="W9" s="36" t="str">
        <f>TEXT('ZP2008'!W9,"# ##0")</f>
        <v>0</v>
      </c>
      <c r="X9" s="36" t="str">
        <f>TEXT('ZP2008'!X9,"# ##0")</f>
        <v>0</v>
      </c>
      <c r="Y9" s="36" t="str">
        <f>TEXT('ZP2008'!Y9,"# ##0")</f>
        <v>0</v>
      </c>
      <c r="Z9" s="36" t="str">
        <f>TEXT('ZP2008'!Z9,"# ##0")</f>
        <v>0</v>
      </c>
      <c r="AA9" s="36" t="str">
        <f>TEXT('ZP2008'!AA9,"# ##0")</f>
        <v>0</v>
      </c>
      <c r="AB9" s="36" t="str">
        <f>TEXT('ZP2008'!AB9,"# ##0")</f>
        <v>0</v>
      </c>
      <c r="AC9" s="36" t="str">
        <f>TEXT('ZP2008'!AC9,"# ##0")</f>
        <v>0</v>
      </c>
      <c r="AD9" s="36" t="str">
        <f>TEXT('ZP2008'!AD9,"# ##0")</f>
        <v>0</v>
      </c>
      <c r="AE9" s="36" t="str">
        <f>TEXT('ZP2008'!AE9,"# ##0")</f>
        <v>0</v>
      </c>
      <c r="AF9" s="36" t="str">
        <f>TEXT('ZP2008'!AF9,"# ##0")</f>
        <v>0</v>
      </c>
    </row>
    <row r="10" spans="1:32" ht="20.100000000000001" customHeight="1" x14ac:dyDescent="0.25">
      <c r="A10" s="15" t="s">
        <v>16</v>
      </c>
      <c r="B10" s="17" t="s">
        <v>77</v>
      </c>
      <c r="C10" s="2" t="s">
        <v>4</v>
      </c>
      <c r="D10" s="2" t="s">
        <v>5</v>
      </c>
      <c r="E10" s="2" t="s">
        <v>207</v>
      </c>
      <c r="F10" s="2" t="e">
        <f>$F$27*#REF!/#REF!</f>
        <v>#REF!</v>
      </c>
      <c r="G10" s="36" t="str">
        <f>TEXT('ZP2008'!G10,"# ##0")</f>
        <v>0</v>
      </c>
      <c r="H10" s="36" t="str">
        <f>TEXT('ZP2008'!H10,"# ##0")</f>
        <v>0</v>
      </c>
      <c r="I10" s="36" t="str">
        <f>TEXT('ZP2008'!I10,"# ##0")</f>
        <v>400</v>
      </c>
      <c r="J10" s="36" t="str">
        <f>TEXT('ZP2008'!J10,"# ##0")</f>
        <v>0</v>
      </c>
      <c r="K10" s="36" t="str">
        <f>TEXT('ZP2008'!K10,"# ##0")</f>
        <v>0</v>
      </c>
      <c r="L10" s="36" t="str">
        <f>TEXT('ZP2008'!L10,"# ##0")</f>
        <v>0</v>
      </c>
      <c r="M10" s="36" t="str">
        <f>TEXT('ZP2008'!M10,"# ##0")</f>
        <v>0</v>
      </c>
      <c r="N10" s="36" t="str">
        <f>TEXT('ZP2008'!N10,"# ##0")</f>
        <v>0</v>
      </c>
      <c r="O10" s="36" t="str">
        <f>TEXT('ZP2008'!O10,"# ##0")</f>
        <v>0</v>
      </c>
      <c r="P10" s="36" t="str">
        <f>TEXT('ZP2008'!P10,"# ##0")</f>
        <v>0</v>
      </c>
      <c r="Q10" s="36" t="str">
        <f>TEXT('ZP2008'!Q10,"# ##0")</f>
        <v>0</v>
      </c>
      <c r="R10" s="36" t="str">
        <f>TEXT('ZP2008'!R10,"# ##0")</f>
        <v>0</v>
      </c>
      <c r="S10" s="36" t="str">
        <f>TEXT('ZP2008'!S10,"# ##0")</f>
        <v>0</v>
      </c>
      <c r="T10" s="36" t="str">
        <f>TEXT('ZP2008'!T10,"# ##0")</f>
        <v>0</v>
      </c>
      <c r="U10" s="36" t="str">
        <f>TEXT('ZP2008'!U10,"# ##0")</f>
        <v>0</v>
      </c>
      <c r="V10" s="36" t="str">
        <f>TEXT('ZP2008'!V10,"# ##0")</f>
        <v>0</v>
      </c>
      <c r="W10" s="36" t="str">
        <f>TEXT('ZP2008'!W10,"# ##0")</f>
        <v>0</v>
      </c>
      <c r="X10" s="36" t="str">
        <f>TEXT('ZP2008'!X10,"# ##0")</f>
        <v>0</v>
      </c>
      <c r="Y10" s="36" t="str">
        <f>TEXT('ZP2008'!Y10,"# ##0")</f>
        <v>0</v>
      </c>
      <c r="Z10" s="36" t="str">
        <f>TEXT('ZP2008'!Z10,"# ##0")</f>
        <v>0</v>
      </c>
      <c r="AA10" s="36" t="str">
        <f>TEXT('ZP2008'!AA10,"# ##0")</f>
        <v>0</v>
      </c>
      <c r="AB10" s="36" t="str">
        <f>TEXT('ZP2008'!AB10,"# ##0")</f>
        <v>0</v>
      </c>
      <c r="AC10" s="36" t="str">
        <f>TEXT('ZP2008'!AC10,"# ##0")</f>
        <v>0</v>
      </c>
      <c r="AD10" s="36" t="str">
        <f>TEXT('ZP2008'!AD10,"# ##0")</f>
        <v>0</v>
      </c>
      <c r="AE10" s="36" t="str">
        <f>TEXT('ZP2008'!AE10,"# ##0")</f>
        <v>0</v>
      </c>
      <c r="AF10" s="36" t="str">
        <f>TEXT('ZP2008'!AF10,"# ##0")</f>
        <v>0</v>
      </c>
    </row>
    <row r="11" spans="1:32" ht="20.100000000000001" customHeight="1" x14ac:dyDescent="0.25">
      <c r="A11" s="15" t="s">
        <v>11</v>
      </c>
      <c r="B11" s="17" t="s">
        <v>78</v>
      </c>
      <c r="C11" s="2" t="s">
        <v>4</v>
      </c>
      <c r="D11" s="2" t="s">
        <v>5</v>
      </c>
      <c r="E11" s="2" t="s">
        <v>34</v>
      </c>
      <c r="F11" s="2" t="e">
        <f>$F$27*#REF!/#REF!</f>
        <v>#REF!</v>
      </c>
      <c r="G11" s="36" t="str">
        <f>TEXT('ZP2008'!G11,"# ##0")</f>
        <v>0</v>
      </c>
      <c r="H11" s="36" t="str">
        <f>TEXT('ZP2008'!H11,"# ##0")</f>
        <v>0</v>
      </c>
      <c r="I11" s="36" t="str">
        <f>TEXT('ZP2008'!I11,"# ##0")</f>
        <v>1 000</v>
      </c>
      <c r="J11" s="36" t="str">
        <f>TEXT('ZP2008'!J11,"# ##0")</f>
        <v>0</v>
      </c>
      <c r="K11" s="36" t="str">
        <f>TEXT('ZP2008'!K11,"# ##0")</f>
        <v>0</v>
      </c>
      <c r="L11" s="36" t="str">
        <f>TEXT('ZP2008'!L11,"# ##0")</f>
        <v>30</v>
      </c>
      <c r="M11" s="36" t="str">
        <f>TEXT('ZP2008'!M11,"# ##0")</f>
        <v>0</v>
      </c>
      <c r="N11" s="36" t="str">
        <f>TEXT('ZP2008'!N11,"# ##0")</f>
        <v>0</v>
      </c>
      <c r="O11" s="36" t="str">
        <f>TEXT('ZP2008'!O11,"# ##0")</f>
        <v>0</v>
      </c>
      <c r="P11" s="36" t="str">
        <f>TEXT('ZP2008'!P11,"# ##0")</f>
        <v>0</v>
      </c>
      <c r="Q11" s="36" t="str">
        <f>TEXT('ZP2008'!Q11,"# ##0")</f>
        <v>0</v>
      </c>
      <c r="R11" s="36" t="str">
        <f>TEXT('ZP2008'!R11,"# ##0")</f>
        <v>0</v>
      </c>
      <c r="S11" s="36" t="str">
        <f>TEXT('ZP2008'!S11,"# ##0")</f>
        <v>0</v>
      </c>
      <c r="T11" s="36" t="str">
        <f>TEXT('ZP2008'!T11,"# ##0")</f>
        <v>0</v>
      </c>
      <c r="U11" s="36" t="str">
        <f>TEXT('ZP2008'!U11,"# ##0")</f>
        <v>0</v>
      </c>
      <c r="V11" s="36" t="str">
        <f>TEXT('ZP2008'!V11,"# ##0")</f>
        <v>0</v>
      </c>
      <c r="W11" s="36" t="str">
        <f>TEXT('ZP2008'!W11,"# ##0")</f>
        <v>0</v>
      </c>
      <c r="X11" s="36" t="str">
        <f>TEXT('ZP2008'!X11,"# ##0")</f>
        <v>0</v>
      </c>
      <c r="Y11" s="36" t="str">
        <f>TEXT('ZP2008'!Y11,"# ##0")</f>
        <v>0</v>
      </c>
      <c r="Z11" s="36" t="str">
        <f>TEXT('ZP2008'!Z11,"# ##0")</f>
        <v>0</v>
      </c>
      <c r="AA11" s="36" t="str">
        <f>TEXT('ZP2008'!AA11,"# ##0")</f>
        <v>0</v>
      </c>
      <c r="AB11" s="36" t="str">
        <f>TEXT('ZP2008'!AB11,"# ##0")</f>
        <v>0</v>
      </c>
      <c r="AC11" s="36" t="str">
        <f>TEXT('ZP2008'!AC11,"# ##0")</f>
        <v>0</v>
      </c>
      <c r="AD11" s="36" t="str">
        <f>TEXT('ZP2008'!AD11,"# ##0")</f>
        <v>0</v>
      </c>
      <c r="AE11" s="36" t="str">
        <f>TEXT('ZP2008'!AE11,"# ##0")</f>
        <v>0</v>
      </c>
      <c r="AF11" s="36" t="str">
        <f>TEXT('ZP2008'!AF11,"# ##0")</f>
        <v>0</v>
      </c>
    </row>
    <row r="12" spans="1:32" ht="20.100000000000001" customHeight="1" x14ac:dyDescent="0.25">
      <c r="A12" s="15" t="s">
        <v>14</v>
      </c>
      <c r="B12" s="17" t="s">
        <v>79</v>
      </c>
      <c r="C12" s="2" t="s">
        <v>4</v>
      </c>
      <c r="D12" s="2" t="s">
        <v>5</v>
      </c>
      <c r="E12" s="2" t="s">
        <v>212</v>
      </c>
      <c r="F12" s="2" t="e">
        <f>$F$27*#REF!/#REF!</f>
        <v>#REF!</v>
      </c>
      <c r="G12" s="36" t="str">
        <f>TEXT('ZP2008'!G12,"# ##0")</f>
        <v>0</v>
      </c>
      <c r="H12" s="36" t="str">
        <f>TEXT('ZP2008'!H12,"# ##0")</f>
        <v>0</v>
      </c>
      <c r="I12" s="36" t="str">
        <f>TEXT('ZP2008'!I12,"# ##0")</f>
        <v>1 800</v>
      </c>
      <c r="J12" s="36" t="str">
        <f>TEXT('ZP2008'!J12,"# ##0")</f>
        <v>50</v>
      </c>
      <c r="K12" s="36" t="str">
        <f>TEXT('ZP2008'!K12,"# ##0")</f>
        <v>0</v>
      </c>
      <c r="L12" s="36" t="str">
        <f>TEXT('ZP2008'!L12,"# ##0")</f>
        <v>50</v>
      </c>
      <c r="M12" s="36" t="str">
        <f>TEXT('ZP2008'!M12,"# ##0")</f>
        <v>0</v>
      </c>
      <c r="N12" s="36" t="str">
        <f>TEXT('ZP2008'!N12,"# ##0")</f>
        <v>0</v>
      </c>
      <c r="O12" s="36" t="str">
        <f>TEXT('ZP2008'!O12,"# ##0")</f>
        <v>0</v>
      </c>
      <c r="P12" s="36" t="str">
        <f>TEXT('ZP2008'!P12,"# ##0")</f>
        <v>0</v>
      </c>
      <c r="Q12" s="36" t="str">
        <f>TEXT('ZP2008'!Q12,"# ##0")</f>
        <v>0</v>
      </c>
      <c r="R12" s="36" t="str">
        <f>TEXT('ZP2008'!R12,"# ##0")</f>
        <v>0</v>
      </c>
      <c r="S12" s="36" t="str">
        <f>TEXT('ZP2008'!S12,"# ##0")</f>
        <v>0</v>
      </c>
      <c r="T12" s="36" t="str">
        <f>TEXT('ZP2008'!T12,"# ##0")</f>
        <v>0</v>
      </c>
      <c r="U12" s="36" t="str">
        <f>TEXT('ZP2008'!U12,"# ##0")</f>
        <v>0</v>
      </c>
      <c r="V12" s="36" t="str">
        <f>TEXT('ZP2008'!V12,"# ##0")</f>
        <v>0</v>
      </c>
      <c r="W12" s="36" t="str">
        <f>TEXT('ZP2008'!W12,"# ##0")</f>
        <v>0</v>
      </c>
      <c r="X12" s="36" t="str">
        <f>TEXT('ZP2008'!X12,"# ##0")</f>
        <v>0</v>
      </c>
      <c r="Y12" s="36" t="str">
        <f>TEXT('ZP2008'!Y12,"# ##0")</f>
        <v>0</v>
      </c>
      <c r="Z12" s="36" t="str">
        <f>TEXT('ZP2008'!Z12,"# ##0")</f>
        <v>0</v>
      </c>
      <c r="AA12" s="36" t="str">
        <f>TEXT('ZP2008'!AA12,"# ##0")</f>
        <v>0</v>
      </c>
      <c r="AB12" s="36" t="str">
        <f>TEXT('ZP2008'!AB12,"# ##0")</f>
        <v>0</v>
      </c>
      <c r="AC12" s="36" t="str">
        <f>TEXT('ZP2008'!AC12,"# ##0")</f>
        <v>0</v>
      </c>
      <c r="AD12" s="36" t="str">
        <f>TEXT('ZP2008'!AD12,"# ##0")</f>
        <v>0</v>
      </c>
      <c r="AE12" s="36" t="str">
        <f>TEXT('ZP2008'!AE12,"# ##0")</f>
        <v>0</v>
      </c>
      <c r="AF12" s="36" t="str">
        <f>TEXT('ZP2008'!AF12,"# ##0")</f>
        <v>0</v>
      </c>
    </row>
    <row r="13" spans="1:32" ht="20.100000000000001" customHeight="1" x14ac:dyDescent="0.25">
      <c r="A13" s="15" t="s">
        <v>15</v>
      </c>
      <c r="B13" s="17" t="s">
        <v>80</v>
      </c>
      <c r="C13" s="2" t="s">
        <v>4</v>
      </c>
      <c r="D13" s="2" t="s">
        <v>5</v>
      </c>
      <c r="E13" s="2" t="s">
        <v>222</v>
      </c>
      <c r="F13" s="2" t="e">
        <f>$F$27*#REF!/#REF!</f>
        <v>#REF!</v>
      </c>
      <c r="G13" s="36" t="str">
        <f>TEXT('ZP2008'!G13,"# ##0")</f>
        <v>0</v>
      </c>
      <c r="H13" s="36" t="str">
        <f>TEXT('ZP2008'!H13,"# ##0")</f>
        <v>0</v>
      </c>
      <c r="I13" s="36" t="str">
        <f>TEXT('ZP2008'!I13,"# ##0")</f>
        <v>700</v>
      </c>
      <c r="J13" s="36" t="str">
        <f>TEXT('ZP2008'!J13,"# ##0")</f>
        <v>0</v>
      </c>
      <c r="K13" s="36" t="str">
        <f>TEXT('ZP2008'!K13,"# ##0")</f>
        <v>0</v>
      </c>
      <c r="L13" s="36" t="str">
        <f>TEXT('ZP2008'!L13,"# ##0")</f>
        <v>0</v>
      </c>
      <c r="M13" s="36" t="str">
        <f>TEXT('ZP2008'!M13,"# ##0")</f>
        <v>0</v>
      </c>
      <c r="N13" s="36" t="str">
        <f>TEXT('ZP2008'!N13,"# ##0")</f>
        <v>0</v>
      </c>
      <c r="O13" s="36" t="str">
        <f>TEXT('ZP2008'!O13,"# ##0")</f>
        <v>0</v>
      </c>
      <c r="P13" s="36" t="str">
        <f>TEXT('ZP2008'!P13,"# ##0")</f>
        <v>0</v>
      </c>
      <c r="Q13" s="36" t="str">
        <f>TEXT('ZP2008'!Q13,"# ##0")</f>
        <v>0</v>
      </c>
      <c r="R13" s="36" t="str">
        <f>TEXT('ZP2008'!R13,"# ##0")</f>
        <v>0</v>
      </c>
      <c r="S13" s="36" t="str">
        <f>TEXT('ZP2008'!S13,"# ##0")</f>
        <v>0</v>
      </c>
      <c r="T13" s="36" t="str">
        <f>TEXT('ZP2008'!T13,"# ##0")</f>
        <v>0</v>
      </c>
      <c r="U13" s="36" t="str">
        <f>TEXT('ZP2008'!U13,"# ##0")</f>
        <v>0</v>
      </c>
      <c r="V13" s="36" t="str">
        <f>TEXT('ZP2008'!V13,"# ##0")</f>
        <v>0</v>
      </c>
      <c r="W13" s="36" t="str">
        <f>TEXT('ZP2008'!W13,"# ##0")</f>
        <v>0</v>
      </c>
      <c r="X13" s="36" t="str">
        <f>TEXT('ZP2008'!X13,"# ##0")</f>
        <v>0</v>
      </c>
      <c r="Y13" s="36" t="str">
        <f>TEXT('ZP2008'!Y13,"# ##0")</f>
        <v>0</v>
      </c>
      <c r="Z13" s="36" t="str">
        <f>TEXT('ZP2008'!Z13,"# ##0")</f>
        <v>0</v>
      </c>
      <c r="AA13" s="36" t="str">
        <f>TEXT('ZP2008'!AA13,"# ##0")</f>
        <v>0</v>
      </c>
      <c r="AB13" s="36" t="str">
        <f>TEXT('ZP2008'!AB13,"# ##0")</f>
        <v>0</v>
      </c>
      <c r="AC13" s="36" t="str">
        <f>TEXT('ZP2008'!AC13,"# ##0")</f>
        <v>0</v>
      </c>
      <c r="AD13" s="36" t="str">
        <f>TEXT('ZP2008'!AD13,"# ##0")</f>
        <v>0</v>
      </c>
      <c r="AE13" s="36" t="str">
        <f>TEXT('ZP2008'!AE13,"# ##0")</f>
        <v>0</v>
      </c>
      <c r="AF13" s="36" t="str">
        <f>TEXT('ZP2008'!AF13,"# ##0")</f>
        <v>0</v>
      </c>
    </row>
    <row r="14" spans="1:32" ht="27.75" customHeight="1" x14ac:dyDescent="0.25">
      <c r="A14" s="15" t="s">
        <v>18</v>
      </c>
      <c r="B14" s="17" t="s">
        <v>82</v>
      </c>
      <c r="C14" s="2" t="s">
        <v>7</v>
      </c>
      <c r="D14" s="2" t="s">
        <v>5</v>
      </c>
      <c r="E14" s="2" t="s">
        <v>27</v>
      </c>
      <c r="F14" s="2" t="e">
        <f>$F$27*#REF!/#REF!</f>
        <v>#REF!</v>
      </c>
      <c r="G14" s="36" t="str">
        <f>TEXT('ZP2008'!G14,"# ##0")</f>
        <v>0</v>
      </c>
      <c r="H14" s="36" t="str">
        <f>TEXT('ZP2008'!H14,"# ##0")</f>
        <v>0</v>
      </c>
      <c r="I14" s="36" t="str">
        <f>TEXT('ZP2008'!I14,"# ##0")</f>
        <v>0</v>
      </c>
      <c r="J14" s="36" t="str">
        <f>TEXT('ZP2008'!J14,"# ##0")</f>
        <v>0</v>
      </c>
      <c r="K14" s="36" t="str">
        <f>TEXT('ZP2008'!K14,"# ##0")</f>
        <v>0</v>
      </c>
      <c r="L14" s="36" t="str">
        <f>TEXT('ZP2008'!L14,"# ##0")</f>
        <v>0</v>
      </c>
      <c r="M14" s="36" t="str">
        <f>TEXT('ZP2008'!M14,"# ##0")</f>
        <v>1</v>
      </c>
      <c r="N14" s="36" t="str">
        <f>TEXT('ZP2008'!N14,"# ##0")</f>
        <v>0</v>
      </c>
      <c r="O14" s="36" t="str">
        <f>TEXT('ZP2008'!O14,"# ##0")</f>
        <v>0</v>
      </c>
      <c r="P14" s="36" t="str">
        <f>TEXT('ZP2008'!P14,"# ##0")</f>
        <v>0</v>
      </c>
      <c r="Q14" s="36" t="str">
        <f>TEXT('ZP2008'!Q14,"# ##0")</f>
        <v>0</v>
      </c>
      <c r="R14" s="36" t="str">
        <f>TEXT('ZP2008'!R14,"# ##0")</f>
        <v>0</v>
      </c>
      <c r="S14" s="36" t="str">
        <f>TEXT('ZP2008'!S14,"# ##0")</f>
        <v>1 000</v>
      </c>
      <c r="T14" s="36" t="str">
        <f>TEXT('ZP2008'!T14,"# ##0")</f>
        <v>1 000</v>
      </c>
      <c r="U14" s="36" t="str">
        <f>TEXT('ZP2008'!U14,"# ##0")</f>
        <v>20</v>
      </c>
      <c r="V14" s="36" t="str">
        <f>TEXT('ZP2008'!V14,"# ##0")</f>
        <v>20</v>
      </c>
      <c r="W14" s="36" t="str">
        <f>TEXT('ZP2008'!W14,"# ##0")</f>
        <v>0</v>
      </c>
      <c r="X14" s="36" t="str">
        <f>TEXT('ZP2008'!X14,"# ##0")</f>
        <v>0</v>
      </c>
      <c r="Y14" s="36" t="str">
        <f>TEXT('ZP2008'!Y14,"# ##0")</f>
        <v>0</v>
      </c>
      <c r="Z14" s="36" t="str">
        <f>TEXT('ZP2008'!Z14,"# ##0")</f>
        <v>20</v>
      </c>
      <c r="AA14" s="36" t="str">
        <f>TEXT('ZP2008'!AA14,"# ##0")</f>
        <v>40</v>
      </c>
      <c r="AB14" s="36" t="str">
        <f>TEXT('ZP2008'!AB14,"# ##0")</f>
        <v>0</v>
      </c>
      <c r="AC14" s="36" t="str">
        <f>TEXT('ZP2008'!AC14,"# ##0")</f>
        <v>0</v>
      </c>
      <c r="AD14" s="36" t="str">
        <f>TEXT('ZP2008'!AD14,"# ##0")</f>
        <v>0</v>
      </c>
      <c r="AE14" s="36" t="str">
        <f>TEXT('ZP2008'!AE14,"# ##0")</f>
        <v>0</v>
      </c>
      <c r="AF14" s="36" t="str">
        <f>TEXT('ZP2008'!AF14,"# ##0")</f>
        <v>0</v>
      </c>
    </row>
    <row r="15" spans="1:32" ht="19.5" customHeight="1" x14ac:dyDescent="0.25">
      <c r="A15" s="44" t="s">
        <v>57</v>
      </c>
      <c r="B15" s="3"/>
      <c r="C15" s="2" t="s">
        <v>4</v>
      </c>
      <c r="D15" s="2" t="s">
        <v>10</v>
      </c>
      <c r="E15" s="2"/>
      <c r="F15" s="2"/>
      <c r="G15" s="36" t="str">
        <f>TEXT('ZP2008'!G15,"# ##0")</f>
        <v>0</v>
      </c>
      <c r="H15" s="36" t="str">
        <f>TEXT('ZP2008'!H15,"# ##0")</f>
        <v>0</v>
      </c>
      <c r="I15" s="36" t="str">
        <f>TEXT('ZP2008'!I15,"# ##0")</f>
        <v>0</v>
      </c>
      <c r="J15" s="36" t="str">
        <f>TEXT('ZP2008'!J15,"# ##0")</f>
        <v>0</v>
      </c>
      <c r="K15" s="36" t="str">
        <f>TEXT('ZP2008'!K15,"# ##0")</f>
        <v>0</v>
      </c>
      <c r="L15" s="36" t="str">
        <f>TEXT('ZP2008'!L15,"# ##0")</f>
        <v>0</v>
      </c>
      <c r="M15" s="36" t="str">
        <f>TEXT('ZP2008'!M15,"# ##0")</f>
        <v>0</v>
      </c>
      <c r="N15" s="36" t="str">
        <f>TEXT('ZP2008'!N15,"# ##0")</f>
        <v>0</v>
      </c>
      <c r="O15" s="36" t="str">
        <f>TEXT('ZP2008'!O15,"# ##0")</f>
        <v>0</v>
      </c>
      <c r="P15" s="36" t="str">
        <f>TEXT('ZP2008'!P15,"# ##0")</f>
        <v>0</v>
      </c>
      <c r="Q15" s="36" t="str">
        <f>TEXT('ZP2008'!Q15,"# ##0")</f>
        <v>20 000</v>
      </c>
      <c r="R15" s="36" t="str">
        <f>TEXT('ZP2008'!R15,"# ##0")</f>
        <v>0</v>
      </c>
      <c r="S15" s="36" t="str">
        <f>TEXT('ZP2008'!S15,"# ##0")</f>
        <v>0</v>
      </c>
      <c r="T15" s="36" t="str">
        <f>TEXT('ZP2008'!T15,"# ##0")</f>
        <v>0</v>
      </c>
      <c r="U15" s="36" t="str">
        <f>TEXT('ZP2008'!U15,"# ##0")</f>
        <v>0</v>
      </c>
      <c r="V15" s="36" t="str">
        <f>TEXT('ZP2008'!V15,"# ##0")</f>
        <v>0</v>
      </c>
      <c r="W15" s="36" t="str">
        <f>TEXT('ZP2008'!W15,"# ##0")</f>
        <v>200 000</v>
      </c>
      <c r="X15" s="36" t="str">
        <f>TEXT('ZP2008'!X15,"# ##0")</f>
        <v>0</v>
      </c>
      <c r="Y15" s="36" t="str">
        <f>TEXT('ZP2008'!Y15,"# ##0")</f>
        <v>0</v>
      </c>
      <c r="Z15" s="36" t="str">
        <f>TEXT('ZP2008'!Z15,"# ##0")</f>
        <v>0</v>
      </c>
      <c r="AA15" s="36" t="str">
        <f>TEXT('ZP2008'!AA15,"# ##0")</f>
        <v>0</v>
      </c>
      <c r="AB15" s="36" t="str">
        <f>TEXT('ZP2008'!AB15,"# ##0")</f>
        <v>0</v>
      </c>
      <c r="AC15" s="36" t="str">
        <f>TEXT('ZP2008'!AC15,"# ##0")</f>
        <v>0</v>
      </c>
      <c r="AD15" s="36" t="str">
        <f>TEXT('ZP2008'!AD15,"# ##0")</f>
        <v>0</v>
      </c>
      <c r="AE15" s="36" t="str">
        <f>TEXT('ZP2008'!AE15,"# ##0")</f>
        <v>0</v>
      </c>
      <c r="AF15" s="36" t="str">
        <f>TEXT('ZP2008'!AF15,"# ##0")</f>
        <v>0</v>
      </c>
    </row>
    <row r="16" spans="1:32" ht="20.100000000000001" customHeight="1" x14ac:dyDescent="0.25">
      <c r="A16" s="44" t="s">
        <v>56</v>
      </c>
      <c r="B16" s="3"/>
      <c r="C16" s="2" t="s">
        <v>4</v>
      </c>
      <c r="D16" s="2" t="s">
        <v>10</v>
      </c>
      <c r="E16" s="2"/>
      <c r="F16" s="2"/>
      <c r="G16" s="36" t="str">
        <f>TEXT('ZP2008'!G16,"# ##0")</f>
        <v>70 000</v>
      </c>
      <c r="H16" s="36" t="str">
        <f>TEXT('ZP2008'!H16,"# ##0")</f>
        <v>0</v>
      </c>
      <c r="I16" s="36" t="str">
        <f>TEXT('ZP2008'!I16,"# ##0")</f>
        <v>0</v>
      </c>
      <c r="J16" s="36" t="str">
        <f>TEXT('ZP2008'!J16,"# ##0")</f>
        <v>0</v>
      </c>
      <c r="K16" s="36" t="str">
        <f>TEXT('ZP2008'!K16,"# ##0")</f>
        <v>6 000</v>
      </c>
      <c r="L16" s="36" t="str">
        <f>TEXT('ZP2008'!L16,"# ##0")</f>
        <v>0</v>
      </c>
      <c r="M16" s="36" t="str">
        <f>TEXT('ZP2008'!M16,"# ##0")</f>
        <v>0</v>
      </c>
      <c r="N16" s="36" t="str">
        <f>TEXT('ZP2008'!N16,"# ##0")</f>
        <v>0</v>
      </c>
      <c r="O16" s="36" t="str">
        <f>TEXT('ZP2008'!O16,"# ##0")</f>
        <v>0</v>
      </c>
      <c r="P16" s="36" t="str">
        <f>TEXT('ZP2008'!P16,"# ##0")</f>
        <v>0</v>
      </c>
      <c r="Q16" s="36" t="str">
        <f>TEXT('ZP2008'!Q16,"# ##0")</f>
        <v>0</v>
      </c>
      <c r="R16" s="36" t="str">
        <f>TEXT('ZP2008'!R16,"# ##0")</f>
        <v>0</v>
      </c>
      <c r="S16" s="36" t="str">
        <f>TEXT('ZP2008'!S16,"# ##0")</f>
        <v>0</v>
      </c>
      <c r="T16" s="36" t="str">
        <f>TEXT('ZP2008'!T16,"# ##0")</f>
        <v>0</v>
      </c>
      <c r="U16" s="36" t="str">
        <f>TEXT('ZP2008'!U16,"# ##0")</f>
        <v>0</v>
      </c>
      <c r="V16" s="36" t="str">
        <f>TEXT('ZP2008'!V16,"# ##0")</f>
        <v>0</v>
      </c>
      <c r="W16" s="36" t="str">
        <f>TEXT('ZP2008'!W16,"# ##0")</f>
        <v>0</v>
      </c>
      <c r="X16" s="36" t="str">
        <f>TEXT('ZP2008'!X16,"# ##0")</f>
        <v>0</v>
      </c>
      <c r="Y16" s="36" t="str">
        <f>TEXT('ZP2008'!Y16,"# ##0")</f>
        <v>0</v>
      </c>
      <c r="Z16" s="36" t="str">
        <f>TEXT('ZP2008'!Z16,"# ##0")</f>
        <v>0</v>
      </c>
      <c r="AA16" s="36" t="str">
        <f>TEXT('ZP2008'!AA16,"# ##0")</f>
        <v>0</v>
      </c>
      <c r="AB16" s="36" t="str">
        <f>TEXT('ZP2008'!AB16,"# ##0")</f>
        <v>0</v>
      </c>
      <c r="AC16" s="36" t="str">
        <f>TEXT('ZP2008'!AC16,"# ##0")</f>
        <v>0</v>
      </c>
      <c r="AD16" s="36" t="str">
        <f>TEXT('ZP2008'!AD16,"# ##0")</f>
        <v>0</v>
      </c>
      <c r="AE16" s="36" t="str">
        <f>TEXT('ZP2008'!AE16,"# ##0")</f>
        <v>0</v>
      </c>
      <c r="AF16" s="36" t="str">
        <f>TEXT('ZP2008'!AF16,"# ##0")</f>
        <v>0</v>
      </c>
    </row>
    <row r="17" spans="1:32" ht="20.100000000000001" customHeight="1" x14ac:dyDescent="0.25">
      <c r="A17" s="15" t="s">
        <v>12</v>
      </c>
      <c r="B17" s="17" t="s">
        <v>83</v>
      </c>
      <c r="C17" s="2" t="s">
        <v>4</v>
      </c>
      <c r="D17" s="2" t="s">
        <v>5</v>
      </c>
      <c r="E17" s="2" t="s">
        <v>222</v>
      </c>
      <c r="F17" s="2" t="e">
        <f>$F$27*#REF!/#REF!</f>
        <v>#REF!</v>
      </c>
      <c r="G17" s="36" t="str">
        <f>TEXT('ZP2008'!G17,"# ##0")</f>
        <v>0</v>
      </c>
      <c r="H17" s="36" t="str">
        <f>TEXT('ZP2008'!H17,"# ##0")</f>
        <v>0</v>
      </c>
      <c r="I17" s="36" t="str">
        <f>TEXT('ZP2008'!I17,"# ##0")</f>
        <v>0</v>
      </c>
      <c r="J17" s="36" t="str">
        <f>TEXT('ZP2008'!J17,"# ##0")</f>
        <v>0</v>
      </c>
      <c r="K17" s="36" t="str">
        <f>TEXT('ZP2008'!K17,"# ##0")</f>
        <v>0</v>
      </c>
      <c r="L17" s="36" t="str">
        <f>TEXT('ZP2008'!L17,"# ##0")</f>
        <v>0</v>
      </c>
      <c r="M17" s="36" t="str">
        <f>TEXT('ZP2008'!M17,"# ##0")</f>
        <v>0</v>
      </c>
      <c r="N17" s="36" t="str">
        <f>TEXT('ZP2008'!N17,"# ##0")</f>
        <v>0</v>
      </c>
      <c r="O17" s="36" t="str">
        <f>TEXT('ZP2008'!O17,"# ##0")</f>
        <v>0</v>
      </c>
      <c r="P17" s="36" t="str">
        <f>TEXT('ZP2008'!P17,"# ##0")</f>
        <v>0</v>
      </c>
      <c r="Q17" s="36" t="str">
        <f>TEXT('ZP2008'!Q17,"# ##0")</f>
        <v>0</v>
      </c>
      <c r="R17" s="36" t="str">
        <f>TEXT('ZP2008'!R17,"# ##0")</f>
        <v>0</v>
      </c>
      <c r="S17" s="36" t="str">
        <f>TEXT('ZP2008'!S17,"# ##0")</f>
        <v>0</v>
      </c>
      <c r="T17" s="36" t="str">
        <f>TEXT('ZP2008'!T17,"# ##0")</f>
        <v>0</v>
      </c>
      <c r="U17" s="36" t="str">
        <f>TEXT('ZP2008'!U17,"# ##0")</f>
        <v>0</v>
      </c>
      <c r="V17" s="36" t="str">
        <f>TEXT('ZP2008'!V17,"# ##0")</f>
        <v>0</v>
      </c>
      <c r="W17" s="36" t="str">
        <f>TEXT('ZP2008'!W17,"# ##0")</f>
        <v>0</v>
      </c>
      <c r="X17" s="36" t="str">
        <f>TEXT('ZP2008'!X17,"# ##0")</f>
        <v>0</v>
      </c>
      <c r="Y17" s="36" t="str">
        <f>TEXT('ZP2008'!Y17,"# ##0")</f>
        <v>0</v>
      </c>
      <c r="Z17" s="36" t="str">
        <f>TEXT('ZP2008'!Z17,"# ##0")</f>
        <v>0</v>
      </c>
      <c r="AA17" s="36" t="str">
        <f>TEXT('ZP2008'!AA17,"# ##0")</f>
        <v>0</v>
      </c>
      <c r="AB17" s="36" t="str">
        <f>TEXT('ZP2008'!AB17,"# ##0")</f>
        <v>0</v>
      </c>
      <c r="AC17" s="36" t="str">
        <f>TEXT('ZP2008'!AC17,"# ##0")</f>
        <v>0</v>
      </c>
      <c r="AD17" s="36" t="str">
        <f>TEXT('ZP2008'!AD17,"# ##0")</f>
        <v>0</v>
      </c>
      <c r="AE17" s="36" t="str">
        <f>TEXT('ZP2008'!AE17,"# ##0")</f>
        <v>0</v>
      </c>
      <c r="AF17" s="36" t="str">
        <f>TEXT('ZP2008'!AF17,"# ##0")</f>
        <v>0</v>
      </c>
    </row>
    <row r="18" spans="1:32" ht="20.100000000000001" customHeight="1" x14ac:dyDescent="0.25">
      <c r="A18" s="15" t="s">
        <v>13</v>
      </c>
      <c r="B18" s="17" t="s">
        <v>84</v>
      </c>
      <c r="C18" s="2" t="s">
        <v>4</v>
      </c>
      <c r="D18" s="2" t="s">
        <v>5</v>
      </c>
      <c r="E18" s="2" t="s">
        <v>223</v>
      </c>
      <c r="F18" s="2" t="e">
        <f>$F$27*#REF!/#REF!</f>
        <v>#REF!</v>
      </c>
      <c r="G18" s="36" t="str">
        <f>TEXT('ZP2008'!G18,"# ##0")</f>
        <v>0</v>
      </c>
      <c r="H18" s="36" t="str">
        <f>TEXT('ZP2008'!H18,"# ##0")</f>
        <v>0</v>
      </c>
      <c r="I18" s="36" t="str">
        <f>TEXT('ZP2008'!I18,"# ##0")</f>
        <v>1 700</v>
      </c>
      <c r="J18" s="36" t="str">
        <f>TEXT('ZP2008'!J18,"# ##0")</f>
        <v>50</v>
      </c>
      <c r="K18" s="36" t="str">
        <f>TEXT('ZP2008'!K18,"# ##0")</f>
        <v>0</v>
      </c>
      <c r="L18" s="36" t="str">
        <f>TEXT('ZP2008'!L18,"# ##0")</f>
        <v>50</v>
      </c>
      <c r="M18" s="36" t="str">
        <f>TEXT('ZP2008'!M18,"# ##0")</f>
        <v>0</v>
      </c>
      <c r="N18" s="36" t="str">
        <f>TEXT('ZP2008'!N18,"# ##0")</f>
        <v>0</v>
      </c>
      <c r="O18" s="36" t="str">
        <f>TEXT('ZP2008'!O18,"# ##0")</f>
        <v>2 000</v>
      </c>
      <c r="P18" s="36" t="str">
        <f>TEXT('ZP2008'!P18,"# ##0")</f>
        <v>0</v>
      </c>
      <c r="Q18" s="36" t="str">
        <f>TEXT('ZP2008'!Q18,"# ##0")</f>
        <v>0</v>
      </c>
      <c r="R18" s="36" t="str">
        <f>TEXT('ZP2008'!R18,"# ##0")</f>
        <v>0</v>
      </c>
      <c r="S18" s="36" t="str">
        <f>TEXT('ZP2008'!S18,"# ##0")</f>
        <v>0</v>
      </c>
      <c r="T18" s="36" t="str">
        <f>TEXT('ZP2008'!T18,"# ##0")</f>
        <v>0</v>
      </c>
      <c r="U18" s="36" t="str">
        <f>TEXT('ZP2008'!U18,"# ##0")</f>
        <v>0</v>
      </c>
      <c r="V18" s="36" t="str">
        <f>TEXT('ZP2008'!V18,"# ##0")</f>
        <v>0</v>
      </c>
      <c r="W18" s="36" t="str">
        <f>TEXT('ZP2008'!W18,"# ##0")</f>
        <v>0</v>
      </c>
      <c r="X18" s="36" t="str">
        <f>TEXT('ZP2008'!X18,"# ##0")</f>
        <v>0</v>
      </c>
      <c r="Y18" s="36" t="str">
        <f>TEXT('ZP2008'!Y18,"# ##0")</f>
        <v>0</v>
      </c>
      <c r="Z18" s="36" t="str">
        <f>TEXT('ZP2008'!Z18,"# ##0")</f>
        <v>0</v>
      </c>
      <c r="AA18" s="36" t="str">
        <f>TEXT('ZP2008'!AA18,"# ##0")</f>
        <v>0</v>
      </c>
      <c r="AB18" s="36" t="str">
        <f>TEXT('ZP2008'!AB18,"# ##0")</f>
        <v>0</v>
      </c>
      <c r="AC18" s="36" t="str">
        <f>TEXT('ZP2008'!AC18,"# ##0")</f>
        <v>0</v>
      </c>
      <c r="AD18" s="36" t="str">
        <f>TEXT('ZP2008'!AD18,"# ##0")</f>
        <v>0</v>
      </c>
      <c r="AE18" s="36" t="str">
        <f>TEXT('ZP2008'!AE18,"# ##0")</f>
        <v>0</v>
      </c>
      <c r="AF18" s="36" t="str">
        <f>TEXT('ZP2008'!AF18,"# ##0")</f>
        <v>0</v>
      </c>
    </row>
    <row r="19" spans="1:32" ht="20.100000000000001" customHeight="1" x14ac:dyDescent="0.25">
      <c r="A19" s="15" t="s">
        <v>6</v>
      </c>
      <c r="B19" s="17" t="s">
        <v>85</v>
      </c>
      <c r="C19" s="2" t="s">
        <v>4</v>
      </c>
      <c r="D19" s="2" t="s">
        <v>5</v>
      </c>
      <c r="E19" s="2" t="s">
        <v>209</v>
      </c>
      <c r="F19" s="2" t="e">
        <f>$F$27*#REF!/#REF!</f>
        <v>#REF!</v>
      </c>
      <c r="G19" s="36" t="str">
        <f>TEXT('ZP2008'!G19,"# ##0")</f>
        <v>0</v>
      </c>
      <c r="H19" s="36" t="str">
        <f>TEXT('ZP2008'!H19,"# ##0")</f>
        <v>0</v>
      </c>
      <c r="I19" s="36" t="str">
        <f>TEXT('ZP2008'!I19,"# ##0")</f>
        <v>3 000</v>
      </c>
      <c r="J19" s="36" t="str">
        <f>TEXT('ZP2008'!J19,"# ##0")</f>
        <v>50</v>
      </c>
      <c r="K19" s="36" t="str">
        <f>TEXT('ZP2008'!K19,"# ##0")</f>
        <v>0</v>
      </c>
      <c r="L19" s="36" t="str">
        <f>TEXT('ZP2008'!L19,"# ##0")</f>
        <v>50</v>
      </c>
      <c r="M19" s="36" t="str">
        <f>TEXT('ZP2008'!M19,"# ##0")</f>
        <v>0</v>
      </c>
      <c r="N19" s="36" t="str">
        <f>TEXT('ZP2008'!N19,"# ##0")</f>
        <v>0</v>
      </c>
      <c r="O19" s="36" t="str">
        <f>TEXT('ZP2008'!O19,"# ##0")</f>
        <v>0</v>
      </c>
      <c r="P19" s="36" t="str">
        <f>TEXT('ZP2008'!P19,"# ##0")</f>
        <v>0</v>
      </c>
      <c r="Q19" s="36" t="str">
        <f>TEXT('ZP2008'!Q19,"# ##0")</f>
        <v>0</v>
      </c>
      <c r="R19" s="36" t="str">
        <f>TEXT('ZP2008'!R19,"# ##0")</f>
        <v>0</v>
      </c>
      <c r="S19" s="36" t="str">
        <f>TEXT('ZP2008'!S19,"# ##0")</f>
        <v>0</v>
      </c>
      <c r="T19" s="36" t="str">
        <f>TEXT('ZP2008'!T19,"# ##0")</f>
        <v>0</v>
      </c>
      <c r="U19" s="36" t="str">
        <f>TEXT('ZP2008'!U19,"# ##0")</f>
        <v>0</v>
      </c>
      <c r="V19" s="36" t="str">
        <f>TEXT('ZP2008'!V19,"# ##0")</f>
        <v>0</v>
      </c>
      <c r="W19" s="36" t="str">
        <f>TEXT('ZP2008'!W19,"# ##0")</f>
        <v>0</v>
      </c>
      <c r="X19" s="36" t="str">
        <f>TEXT('ZP2008'!X19,"# ##0")</f>
        <v>0</v>
      </c>
      <c r="Y19" s="36" t="str">
        <f>TEXT('ZP2008'!Y19,"# ##0")</f>
        <v>0</v>
      </c>
      <c r="Z19" s="36" t="str">
        <f>TEXT('ZP2008'!Z19,"# ##0")</f>
        <v>0</v>
      </c>
      <c r="AA19" s="36" t="str">
        <f>TEXT('ZP2008'!AA19,"# ##0")</f>
        <v>0</v>
      </c>
      <c r="AB19" s="36" t="str">
        <f>TEXT('ZP2008'!AB19,"# ##0")</f>
        <v>0</v>
      </c>
      <c r="AC19" s="36" t="str">
        <f>TEXT('ZP2008'!AC19,"# ##0")</f>
        <v>0</v>
      </c>
      <c r="AD19" s="36" t="str">
        <f>TEXT('ZP2008'!AD19,"# ##0")</f>
        <v>0</v>
      </c>
      <c r="AE19" s="36" t="str">
        <f>TEXT('ZP2008'!AE19,"# ##0")</f>
        <v>0</v>
      </c>
      <c r="AF19" s="36" t="str">
        <f>TEXT('ZP2008'!AF19,"# ##0")</f>
        <v>0</v>
      </c>
    </row>
    <row r="20" spans="1:32" ht="27.75" customHeight="1" x14ac:dyDescent="0.25">
      <c r="A20" s="15" t="s">
        <v>8</v>
      </c>
      <c r="B20" s="17" t="s">
        <v>87</v>
      </c>
      <c r="C20" s="2" t="s">
        <v>7</v>
      </c>
      <c r="D20" s="2" t="s">
        <v>5</v>
      </c>
      <c r="E20" s="2" t="s">
        <v>25</v>
      </c>
      <c r="F20" s="2" t="e">
        <f>$F$27*#REF!/#REF!</f>
        <v>#REF!</v>
      </c>
      <c r="G20" s="36" t="str">
        <f>TEXT('ZP2008'!G20,"# ##0")</f>
        <v>0</v>
      </c>
      <c r="H20" s="36" t="str">
        <f>TEXT('ZP2008'!H20,"# ##0")</f>
        <v>0</v>
      </c>
      <c r="I20" s="36" t="str">
        <f>TEXT('ZP2008'!I20,"# ##0")</f>
        <v>0</v>
      </c>
      <c r="J20" s="36" t="str">
        <f>TEXT('ZP2008'!J20,"# ##0")</f>
        <v>0</v>
      </c>
      <c r="K20" s="36" t="str">
        <f>TEXT('ZP2008'!K20,"# ##0")</f>
        <v>0</v>
      </c>
      <c r="L20" s="36" t="str">
        <f>TEXT('ZP2008'!L20,"# ##0")</f>
        <v>0</v>
      </c>
      <c r="M20" s="36" t="str">
        <f>TEXT('ZP2008'!M20,"# ##0")</f>
        <v>0</v>
      </c>
      <c r="N20" s="36" t="str">
        <f>TEXT('ZP2008'!N20,"# ##0")</f>
        <v>0</v>
      </c>
      <c r="O20" s="36" t="str">
        <f>TEXT('ZP2008'!O20,"# ##0")</f>
        <v>0</v>
      </c>
      <c r="P20" s="36" t="str">
        <f>TEXT('ZP2008'!P20,"# ##0")</f>
        <v>0</v>
      </c>
      <c r="Q20" s="36" t="str">
        <f>TEXT('ZP2008'!Q20,"# ##0")</f>
        <v>0</v>
      </c>
      <c r="R20" s="36" t="str">
        <f>TEXT('ZP2008'!R20,"# ##0")</f>
        <v>0</v>
      </c>
      <c r="S20" s="36" t="str">
        <f>TEXT('ZP2008'!S20,"# ##0")</f>
        <v>1 000</v>
      </c>
      <c r="T20" s="36" t="str">
        <f>TEXT('ZP2008'!T20,"# ##0")</f>
        <v>1 400</v>
      </c>
      <c r="U20" s="36" t="str">
        <f>TEXT('ZP2008'!U20,"# ##0")</f>
        <v>80</v>
      </c>
      <c r="V20" s="36" t="str">
        <f>TEXT('ZP2008'!V20,"# ##0")</f>
        <v>20</v>
      </c>
      <c r="W20" s="36" t="str">
        <f>TEXT('ZP2008'!W20,"# ##0")</f>
        <v>0</v>
      </c>
      <c r="X20" s="36" t="str">
        <f>TEXT('ZP2008'!X20,"# ##0")</f>
        <v>1 500</v>
      </c>
      <c r="Y20" s="36" t="str">
        <f>TEXT('ZP2008'!Y20,"# ##0")</f>
        <v>0</v>
      </c>
      <c r="Z20" s="36" t="str">
        <f>TEXT('ZP2008'!Z20,"# ##0")</f>
        <v>50</v>
      </c>
      <c r="AA20" s="36" t="str">
        <f>TEXT('ZP2008'!AA20,"# ##0")</f>
        <v>0</v>
      </c>
      <c r="AB20" s="36" t="str">
        <f>TEXT('ZP2008'!AB20,"# ##0")</f>
        <v>0</v>
      </c>
      <c r="AC20" s="36" t="str">
        <f>TEXT('ZP2008'!AC20,"# ##0")</f>
        <v>0</v>
      </c>
      <c r="AD20" s="36" t="str">
        <f>TEXT('ZP2008'!AD20,"# ##0")</f>
        <v>0</v>
      </c>
      <c r="AE20" s="36" t="str">
        <f>TEXT('ZP2008'!AE20,"# ##0")</f>
        <v>0</v>
      </c>
      <c r="AF20" s="36" t="str">
        <f>TEXT('ZP2008'!AF20,"# ##0")</f>
        <v>0</v>
      </c>
    </row>
    <row r="21" spans="1:32" ht="20.100000000000001" customHeight="1" x14ac:dyDescent="0.25">
      <c r="A21" s="15" t="s">
        <v>154</v>
      </c>
      <c r="B21" s="17"/>
      <c r="C21" s="2"/>
      <c r="D21" s="2"/>
      <c r="E21" s="2"/>
      <c r="F21" s="2"/>
      <c r="G21" s="36" t="str">
        <f>TEXT('ZP2008'!G21,"# ##0")</f>
        <v>0</v>
      </c>
      <c r="H21" s="36" t="str">
        <f>TEXT('ZP2008'!H21,"# ##0")</f>
        <v>0</v>
      </c>
      <c r="I21" s="36" t="str">
        <f>TEXT('ZP2008'!I21,"# ##0")</f>
        <v>0</v>
      </c>
      <c r="J21" s="36" t="str">
        <f>TEXT('ZP2008'!J21,"# ##0")</f>
        <v>0</v>
      </c>
      <c r="K21" s="36" t="str">
        <f>TEXT('ZP2008'!K21,"# ##0")</f>
        <v>0</v>
      </c>
      <c r="L21" s="36" t="str">
        <f>TEXT('ZP2008'!L21,"# ##0")</f>
        <v>0</v>
      </c>
      <c r="M21" s="36" t="str">
        <f>TEXT('ZP2008'!M21,"# ##0")</f>
        <v>0</v>
      </c>
      <c r="N21" s="36" t="str">
        <f>TEXT('ZP2008'!N21,"# ##0")</f>
        <v>0</v>
      </c>
      <c r="O21" s="36" t="str">
        <f>TEXT('ZP2008'!O21,"# ##0")</f>
        <v>0</v>
      </c>
      <c r="P21" s="36" t="str">
        <f>TEXT('ZP2008'!P21,"# ##0")</f>
        <v>0</v>
      </c>
      <c r="Q21" s="36" t="str">
        <f>TEXT('ZP2008'!Q21,"# ##0")</f>
        <v>0</v>
      </c>
      <c r="R21" s="36" t="str">
        <f>TEXT('ZP2008'!R21,"# ##0")</f>
        <v>0</v>
      </c>
      <c r="S21" s="36" t="str">
        <f>TEXT('ZP2008'!S21,"# ##0")</f>
        <v>0</v>
      </c>
      <c r="T21" s="36" t="str">
        <f>TEXT('ZP2008'!T21,"# ##0")</f>
        <v>0</v>
      </c>
      <c r="U21" s="36" t="str">
        <f>TEXT('ZP2008'!U21,"# ##0")</f>
        <v>0</v>
      </c>
      <c r="V21" s="36" t="str">
        <f>TEXT('ZP2008'!V21,"# ##0")</f>
        <v>0</v>
      </c>
      <c r="W21" s="36" t="str">
        <f>TEXT('ZP2008'!W21,"# ##0")</f>
        <v>0</v>
      </c>
      <c r="X21" s="36" t="str">
        <f>TEXT('ZP2008'!X21,"# ##0")</f>
        <v>0</v>
      </c>
      <c r="Y21" s="36" t="str">
        <f>TEXT('ZP2008'!Y21,"# ##0")</f>
        <v>0</v>
      </c>
      <c r="Z21" s="36" t="str">
        <f>TEXT('ZP2008'!Z21,"# ##0")</f>
        <v>0</v>
      </c>
      <c r="AA21" s="36" t="str">
        <f>TEXT('ZP2008'!AA21,"# ##0")</f>
        <v>0</v>
      </c>
      <c r="AB21" s="36" t="str">
        <f>TEXT('ZP2008'!AB21,"# ##0")</f>
        <v>0</v>
      </c>
      <c r="AC21" s="36" t="str">
        <f>TEXT('ZP2008'!AC21,"# ##0")</f>
        <v>0</v>
      </c>
      <c r="AD21" s="36" t="str">
        <f>TEXT('ZP2008'!AD21,"# ##0")</f>
        <v>0</v>
      </c>
      <c r="AE21" s="36" t="str">
        <f>TEXT('ZP2008'!AE21,"# ##0")</f>
        <v>0</v>
      </c>
      <c r="AF21" s="36" t="str">
        <f>TEXT('ZP2008'!AF21,"# ##0")</f>
        <v>0</v>
      </c>
    </row>
    <row r="22" spans="1:32" ht="27.75" customHeight="1" x14ac:dyDescent="0.25">
      <c r="A22" s="15" t="s">
        <v>157</v>
      </c>
      <c r="B22" s="17" t="s">
        <v>88</v>
      </c>
      <c r="C22" s="2" t="s">
        <v>7</v>
      </c>
      <c r="D22" s="2" t="s">
        <v>5</v>
      </c>
      <c r="E22" s="2" t="s">
        <v>26</v>
      </c>
      <c r="F22" s="2" t="e">
        <f>$F$27*#REF!/#REF!</f>
        <v>#REF!</v>
      </c>
      <c r="G22" s="36" t="str">
        <f>TEXT('ZP2008'!G22,"# ##0")</f>
        <v>0</v>
      </c>
      <c r="H22" s="36" t="str">
        <f>TEXT('ZP2008'!H22,"# ##0")</f>
        <v>0</v>
      </c>
      <c r="I22" s="36" t="str">
        <f>TEXT('ZP2008'!I22,"# ##0")</f>
        <v>0</v>
      </c>
      <c r="J22" s="36" t="str">
        <f>TEXT('ZP2008'!J22,"# ##0")</f>
        <v>0</v>
      </c>
      <c r="K22" s="36" t="str">
        <f>TEXT('ZP2008'!K22,"# ##0")</f>
        <v>0</v>
      </c>
      <c r="L22" s="36" t="str">
        <f>TEXT('ZP2008'!L22,"# ##0")</f>
        <v>200</v>
      </c>
      <c r="M22" s="36" t="str">
        <f>TEXT('ZP2008'!M22,"# ##0")</f>
        <v>1</v>
      </c>
      <c r="N22" s="36" t="str">
        <f>TEXT('ZP2008'!N22,"# ##0")</f>
        <v>0</v>
      </c>
      <c r="O22" s="36" t="str">
        <f>TEXT('ZP2008'!O22,"# ##0")</f>
        <v>0</v>
      </c>
      <c r="P22" s="36" t="str">
        <f>TEXT('ZP2008'!P22,"# ##0")</f>
        <v>0</v>
      </c>
      <c r="Q22" s="36" t="str">
        <f>TEXT('ZP2008'!Q22,"# ##0")</f>
        <v>0</v>
      </c>
      <c r="R22" s="36" t="str">
        <f>TEXT('ZP2008'!R22,"# ##0")</f>
        <v>0</v>
      </c>
      <c r="S22" s="36" t="str">
        <f>TEXT('ZP2008'!S22,"# ##0")</f>
        <v>1 000</v>
      </c>
      <c r="T22" s="36" t="str">
        <f>TEXT('ZP2008'!T22,"# ##0")</f>
        <v>1 200</v>
      </c>
      <c r="U22" s="36" t="str">
        <f>TEXT('ZP2008'!U22,"# ##0")</f>
        <v>0</v>
      </c>
      <c r="V22" s="36" t="str">
        <f>TEXT('ZP2008'!V22,"# ##0")</f>
        <v>0</v>
      </c>
      <c r="W22" s="36" t="str">
        <f>TEXT('ZP2008'!W22,"# ##0")</f>
        <v>0</v>
      </c>
      <c r="X22" s="36" t="str">
        <f>TEXT('ZP2008'!X22,"# ##0")</f>
        <v>1 500</v>
      </c>
      <c r="Y22" s="36" t="str">
        <f>TEXT('ZP2008'!Y22,"# ##0")</f>
        <v>0</v>
      </c>
      <c r="Z22" s="36" t="str">
        <f>TEXT('ZP2008'!Z22,"# ##0")</f>
        <v>20</v>
      </c>
      <c r="AA22" s="36" t="str">
        <f>TEXT('ZP2008'!AA22,"# ##0")</f>
        <v>40</v>
      </c>
      <c r="AB22" s="36" t="str">
        <f>TEXT('ZP2008'!AB22,"# ##0")</f>
        <v>0</v>
      </c>
      <c r="AC22" s="36" t="str">
        <f>TEXT('ZP2008'!AC22,"# ##0")</f>
        <v>0</v>
      </c>
      <c r="AD22" s="36" t="str">
        <f>TEXT('ZP2008'!AD22,"# ##0")</f>
        <v>0</v>
      </c>
      <c r="AE22" s="36" t="str">
        <f>TEXT('ZP2008'!AE22,"# ##0")</f>
        <v>0</v>
      </c>
      <c r="AF22" s="36" t="str">
        <f>TEXT('ZP2008'!AF22,"# ##0")</f>
        <v>0</v>
      </c>
    </row>
    <row r="23" spans="1:32" ht="25.5" customHeight="1" x14ac:dyDescent="0.25">
      <c r="A23" s="15" t="s">
        <v>17</v>
      </c>
      <c r="B23" s="17" t="s">
        <v>89</v>
      </c>
      <c r="C23" s="2" t="s">
        <v>7</v>
      </c>
      <c r="D23" s="2" t="s">
        <v>5</v>
      </c>
      <c r="E23" s="2" t="s">
        <v>28</v>
      </c>
      <c r="F23" s="2" t="e">
        <f>$F$27*#REF!/#REF!</f>
        <v>#REF!</v>
      </c>
      <c r="G23" s="36" t="str">
        <f>TEXT('ZP2008'!G23,"# ##0")</f>
        <v>0</v>
      </c>
      <c r="H23" s="36" t="str">
        <f>TEXT('ZP2008'!H23,"# ##0")</f>
        <v>0</v>
      </c>
      <c r="I23" s="36" t="str">
        <f>TEXT('ZP2008'!I23,"# ##0")</f>
        <v>0</v>
      </c>
      <c r="J23" s="36" t="str">
        <f>TEXT('ZP2008'!J23,"# ##0")</f>
        <v>0</v>
      </c>
      <c r="K23" s="36" t="str">
        <f>TEXT('ZP2008'!K23,"# ##0")</f>
        <v>0</v>
      </c>
      <c r="L23" s="36" t="str">
        <f>TEXT('ZP2008'!L23,"# ##0")</f>
        <v>0</v>
      </c>
      <c r="M23" s="36" t="str">
        <f>TEXT('ZP2008'!M23,"# ##0")</f>
        <v>0</v>
      </c>
      <c r="N23" s="36" t="str">
        <f>TEXT('ZP2008'!N23,"# ##0")</f>
        <v>0</v>
      </c>
      <c r="O23" s="36" t="str">
        <f>TEXT('ZP2008'!O23,"# ##0")</f>
        <v>0</v>
      </c>
      <c r="P23" s="36" t="str">
        <f>TEXT('ZP2008'!P23,"# ##0")</f>
        <v>0</v>
      </c>
      <c r="Q23" s="36" t="str">
        <f>TEXT('ZP2008'!Q23,"# ##0")</f>
        <v>0</v>
      </c>
      <c r="R23" s="36" t="str">
        <f>TEXT('ZP2008'!R23,"# ##0")</f>
        <v>150</v>
      </c>
      <c r="S23" s="36" t="str">
        <f>TEXT('ZP2008'!S23,"# ##0")</f>
        <v>0</v>
      </c>
      <c r="T23" s="36" t="str">
        <f>TEXT('ZP2008'!T23,"# ##0")</f>
        <v>400</v>
      </c>
      <c r="U23" s="36" t="str">
        <f>TEXT('ZP2008'!U23,"# ##0")</f>
        <v>0</v>
      </c>
      <c r="V23" s="36" t="str">
        <f>TEXT('ZP2008'!V23,"# ##0")</f>
        <v>20</v>
      </c>
      <c r="W23" s="36" t="str">
        <f>TEXT('ZP2008'!W23,"# ##0")</f>
        <v>0</v>
      </c>
      <c r="X23" s="36" t="str">
        <f>TEXT('ZP2008'!X23,"# ##0")</f>
        <v>0</v>
      </c>
      <c r="Y23" s="36" t="str">
        <f>TEXT('ZP2008'!Y23,"# ##0")</f>
        <v>0</v>
      </c>
      <c r="Z23" s="36" t="str">
        <f>TEXT('ZP2008'!Z23,"# ##0")</f>
        <v>15</v>
      </c>
      <c r="AA23" s="36" t="str">
        <f>TEXT('ZP2008'!AA23,"# ##0")</f>
        <v>20</v>
      </c>
      <c r="AB23" s="36" t="str">
        <f>TEXT('ZP2008'!AB23,"# ##0")</f>
        <v>0</v>
      </c>
      <c r="AC23" s="36" t="str">
        <f>TEXT('ZP2008'!AC23,"# ##0")</f>
        <v>0</v>
      </c>
      <c r="AD23" s="36" t="str">
        <f>TEXT('ZP2008'!AD23,"# ##0")</f>
        <v>0</v>
      </c>
      <c r="AE23" s="36" t="str">
        <f>TEXT('ZP2008'!AE23,"# ##0")</f>
        <v>0</v>
      </c>
      <c r="AF23" s="36" t="str">
        <f>TEXT('ZP2008'!AF23,"# ##0")</f>
        <v>0</v>
      </c>
    </row>
    <row r="24" spans="1:32" ht="20.100000000000001" customHeight="1" x14ac:dyDescent="0.25">
      <c r="A24" s="45" t="s">
        <v>58</v>
      </c>
      <c r="B24" s="3"/>
      <c r="C24" s="2" t="s">
        <v>7</v>
      </c>
      <c r="D24" s="2" t="s">
        <v>10</v>
      </c>
      <c r="E24" s="2"/>
      <c r="F24" s="2"/>
      <c r="G24" s="36" t="str">
        <f>TEXT('ZP2008'!G24,"# ##0")</f>
        <v>0</v>
      </c>
      <c r="H24" s="36" t="str">
        <f>TEXT('ZP2008'!H24,"# ##0")</f>
        <v>0</v>
      </c>
      <c r="I24" s="36" t="str">
        <f>TEXT('ZP2008'!I24,"# ##0")</f>
        <v>0</v>
      </c>
      <c r="J24" s="36" t="str">
        <f>TEXT('ZP2008'!J24,"# ##0")</f>
        <v>0</v>
      </c>
      <c r="K24" s="36" t="str">
        <f>TEXT('ZP2008'!K24,"# ##0")</f>
        <v>0</v>
      </c>
      <c r="L24" s="36" t="str">
        <f>TEXT('ZP2008'!L24,"# ##0")</f>
        <v>0</v>
      </c>
      <c r="M24" s="36" t="str">
        <f>TEXT('ZP2008'!M24,"# ##0")</f>
        <v>0</v>
      </c>
      <c r="N24" s="36" t="str">
        <f>TEXT('ZP2008'!N24,"# ##0")</f>
        <v>0</v>
      </c>
      <c r="O24" s="36" t="str">
        <f>TEXT('ZP2008'!O24,"# ##0")</f>
        <v>0</v>
      </c>
      <c r="P24" s="36" t="str">
        <f>TEXT('ZP2008'!P24,"# ##0")</f>
        <v>0</v>
      </c>
      <c r="Q24" s="36" t="str">
        <f>TEXT('ZP2008'!Q24,"# ##0")</f>
        <v>0</v>
      </c>
      <c r="R24" s="36" t="str">
        <f>TEXT('ZP2008'!R24,"# ##0")</f>
        <v>0</v>
      </c>
      <c r="S24" s="36" t="str">
        <f>TEXT('ZP2008'!S24,"# ##0")</f>
        <v>0</v>
      </c>
      <c r="T24" s="36" t="str">
        <f>TEXT('ZP2008'!T24,"# ##0")</f>
        <v>0</v>
      </c>
      <c r="U24" s="36" t="str">
        <f>TEXT('ZP2008'!U24,"# ##0")</f>
        <v>0</v>
      </c>
      <c r="V24" s="36" t="str">
        <f>TEXT('ZP2008'!V24,"# ##0")</f>
        <v>0</v>
      </c>
      <c r="W24" s="36" t="str">
        <f>TEXT('ZP2008'!W24,"# ##0")</f>
        <v>0</v>
      </c>
      <c r="X24" s="36" t="str">
        <f>TEXT('ZP2008'!X24,"# ##0")</f>
        <v>0</v>
      </c>
      <c r="Y24" s="36" t="str">
        <f>TEXT('ZP2008'!Y24,"# ##0")</f>
        <v>0</v>
      </c>
      <c r="Z24" s="36" t="str">
        <f>TEXT('ZP2008'!Z24,"# ##0")</f>
        <v>0</v>
      </c>
      <c r="AA24" s="36" t="str">
        <f>TEXT('ZP2008'!AA24,"# ##0")</f>
        <v>0</v>
      </c>
      <c r="AB24" s="36" t="str">
        <f>TEXT('ZP2008'!AB24,"# ##0")</f>
        <v>0</v>
      </c>
      <c r="AC24" s="36" t="str">
        <f>TEXT('ZP2008'!AC24,"# ##0")</f>
        <v>0</v>
      </c>
      <c r="AD24" s="36" t="str">
        <f>TEXT('ZP2008'!AD24,"# ##0")</f>
        <v>0</v>
      </c>
      <c r="AE24" s="36" t="str">
        <f>TEXT('ZP2008'!AE24,"# ##0")</f>
        <v>0</v>
      </c>
      <c r="AF24" s="36" t="str">
        <f>TEXT('ZP2008'!AF24,"# ##0")</f>
        <v>0</v>
      </c>
    </row>
    <row r="25" spans="1:32" ht="20.100000000000001" customHeight="1" x14ac:dyDescent="0.25">
      <c r="A25" s="15" t="s">
        <v>195</v>
      </c>
      <c r="B25" s="3"/>
      <c r="C25" s="2"/>
      <c r="D25" s="2"/>
      <c r="E25" s="2"/>
      <c r="F25" s="2"/>
      <c r="G25" s="36" t="str">
        <f>TEXT('ZP2008'!G25,"# ##0")</f>
        <v>0</v>
      </c>
      <c r="H25" s="36" t="str">
        <f>TEXT('ZP2008'!H25,"# ##0")</f>
        <v>0</v>
      </c>
      <c r="I25" s="36" t="str">
        <f>TEXT('ZP2008'!I25,"# ##0")</f>
        <v>0</v>
      </c>
      <c r="J25" s="36" t="str">
        <f>TEXT('ZP2008'!J25,"# ##0")</f>
        <v>0</v>
      </c>
      <c r="K25" s="36" t="str">
        <f>TEXT('ZP2008'!K25,"# ##0")</f>
        <v>0</v>
      </c>
      <c r="L25" s="36" t="str">
        <f>TEXT('ZP2008'!L25,"# ##0")</f>
        <v>0</v>
      </c>
      <c r="M25" s="36" t="str">
        <f>TEXT('ZP2008'!M25,"# ##0")</f>
        <v>0</v>
      </c>
      <c r="N25" s="36" t="str">
        <f>TEXT('ZP2008'!N25,"# ##0")</f>
        <v>0</v>
      </c>
      <c r="O25" s="36" t="str">
        <f>TEXT('ZP2008'!O25,"# ##0")</f>
        <v>0</v>
      </c>
      <c r="P25" s="36" t="str">
        <f>TEXT('ZP2008'!P25,"# ##0")</f>
        <v>0</v>
      </c>
      <c r="Q25" s="36" t="str">
        <f>TEXT('ZP2008'!Q25,"# ##0")</f>
        <v>0</v>
      </c>
      <c r="R25" s="36" t="str">
        <f>TEXT('ZP2008'!R25,"# ##0")</f>
        <v>0</v>
      </c>
      <c r="S25" s="36" t="str">
        <f>TEXT('ZP2008'!S25,"# ##0")</f>
        <v>0</v>
      </c>
      <c r="T25" s="36" t="str">
        <f>TEXT('ZP2008'!T25,"# ##0")</f>
        <v>0</v>
      </c>
      <c r="U25" s="36" t="str">
        <f>TEXT('ZP2008'!U25,"# ##0")</f>
        <v>0</v>
      </c>
      <c r="V25" s="36" t="str">
        <f>TEXT('ZP2008'!V25,"# ##0")</f>
        <v>0</v>
      </c>
      <c r="W25" s="36" t="str">
        <f>TEXT('ZP2008'!W25,"# ##0")</f>
        <v>0</v>
      </c>
      <c r="X25" s="36" t="str">
        <f>TEXT('ZP2008'!X25,"# ##0")</f>
        <v>0</v>
      </c>
      <c r="Y25" s="36" t="str">
        <f>TEXT('ZP2008'!Y25,"# ##0")</f>
        <v>0</v>
      </c>
      <c r="Z25" s="36" t="str">
        <f>TEXT('ZP2008'!Z25,"# ##0")</f>
        <v>0</v>
      </c>
      <c r="AA25" s="36" t="str">
        <f>TEXT('ZP2008'!AA25,"# ##0")</f>
        <v>0</v>
      </c>
      <c r="AB25" s="36" t="str">
        <f>TEXT('ZP2008'!AB25,"# ##0")</f>
        <v>0</v>
      </c>
      <c r="AC25" s="36" t="str">
        <f>TEXT('ZP2008'!AC25,"# ##0")</f>
        <v>0</v>
      </c>
      <c r="AD25" s="36" t="str">
        <f>TEXT('ZP2008'!AD25,"# ##0")</f>
        <v>0</v>
      </c>
      <c r="AE25" s="36" t="str">
        <f>TEXT('ZP2008'!AE25,"# ##0")</f>
        <v>0</v>
      </c>
      <c r="AF25" s="36" t="str">
        <f>TEXT('ZP2008'!AF25,"# ##0")</f>
        <v>0</v>
      </c>
    </row>
    <row r="26" spans="1:32" ht="6" customHeight="1" x14ac:dyDescent="0.25">
      <c r="E26" s="5"/>
      <c r="F26" s="5"/>
      <c r="G26" s="48"/>
    </row>
    <row r="27" spans="1:32" ht="15" customHeight="1" x14ac:dyDescent="0.25">
      <c r="A27" s="8" t="s">
        <v>59</v>
      </c>
      <c r="B27" s="8"/>
      <c r="C27" s="8"/>
      <c r="D27" s="8"/>
      <c r="E27" s="50" t="s">
        <v>55</v>
      </c>
      <c r="F27" s="8">
        <v>26000</v>
      </c>
      <c r="G27" s="8">
        <f>SUM(G3:G26)</f>
        <v>0</v>
      </c>
      <c r="H27" s="8">
        <f>SUM(H3:H26)</f>
        <v>0</v>
      </c>
      <c r="I27" s="51">
        <f>SUM(I3:I25)</f>
        <v>0</v>
      </c>
      <c r="J27" s="51">
        <f>SUM(J3:J24)</f>
        <v>0</v>
      </c>
      <c r="K27" s="8">
        <f t="shared" ref="K27:AE27" si="0">SUM(K3:K26)</f>
        <v>0</v>
      </c>
      <c r="L27" s="8">
        <f t="shared" si="0"/>
        <v>0</v>
      </c>
      <c r="M27" s="8">
        <f t="shared" si="0"/>
        <v>0</v>
      </c>
      <c r="N27" s="8">
        <f t="shared" si="0"/>
        <v>0</v>
      </c>
      <c r="O27" s="51">
        <f t="shared" si="0"/>
        <v>0</v>
      </c>
      <c r="P27" s="8">
        <f t="shared" si="0"/>
        <v>0</v>
      </c>
      <c r="Q27" s="8">
        <f t="shared" si="0"/>
        <v>0</v>
      </c>
      <c r="R27" s="51">
        <f t="shared" si="0"/>
        <v>0</v>
      </c>
      <c r="S27" s="8">
        <f t="shared" si="0"/>
        <v>0</v>
      </c>
      <c r="T27" s="8">
        <f t="shared" si="0"/>
        <v>0</v>
      </c>
      <c r="U27" s="8">
        <f t="shared" si="0"/>
        <v>0</v>
      </c>
      <c r="V27" s="8">
        <f t="shared" si="0"/>
        <v>0</v>
      </c>
      <c r="W27" s="8">
        <f t="shared" si="0"/>
        <v>0</v>
      </c>
      <c r="X27" s="8">
        <f t="shared" si="0"/>
        <v>0</v>
      </c>
      <c r="Y27" s="8">
        <f t="shared" si="0"/>
        <v>0</v>
      </c>
      <c r="Z27" s="8">
        <f t="shared" si="0"/>
        <v>0</v>
      </c>
      <c r="AA27" s="8">
        <f t="shared" si="0"/>
        <v>0</v>
      </c>
      <c r="AB27" s="8">
        <f t="shared" si="0"/>
        <v>0</v>
      </c>
      <c r="AC27" s="8">
        <f t="shared" si="0"/>
        <v>0</v>
      </c>
      <c r="AD27" s="8">
        <f t="shared" si="0"/>
        <v>0</v>
      </c>
      <c r="AE27" s="8">
        <f t="shared" si="0"/>
        <v>0</v>
      </c>
      <c r="AF27" s="8"/>
    </row>
    <row r="28" spans="1:32" ht="16.8" x14ac:dyDescent="0.3">
      <c r="A28" s="9" t="s">
        <v>65</v>
      </c>
      <c r="B28" s="9"/>
      <c r="C28" s="9"/>
      <c r="D28" s="9"/>
      <c r="E28" s="9"/>
      <c r="F28" s="9">
        <f>F27*0</f>
        <v>0</v>
      </c>
      <c r="G28" s="9">
        <f>G27*0.3</f>
        <v>0</v>
      </c>
      <c r="H28" s="9">
        <f>H27*2</f>
        <v>0</v>
      </c>
      <c r="I28" s="9">
        <f>I27*4</f>
        <v>0</v>
      </c>
      <c r="J28" s="43">
        <f>J27*270</f>
        <v>0</v>
      </c>
      <c r="K28" s="9">
        <f>K27*5*0.4</f>
        <v>0</v>
      </c>
      <c r="L28" s="9">
        <f>L27*95</f>
        <v>0</v>
      </c>
      <c r="M28" s="9">
        <f>M27*40000</f>
        <v>0</v>
      </c>
      <c r="N28" s="9">
        <f>N27*500</f>
        <v>0</v>
      </c>
      <c r="O28" s="9">
        <f>O27*0.65*10</f>
        <v>0</v>
      </c>
      <c r="P28" s="9">
        <f>P27*300</f>
        <v>0</v>
      </c>
      <c r="Q28" s="9">
        <f>Q27*0.2</f>
        <v>0</v>
      </c>
      <c r="R28" s="9">
        <f>R27*80</f>
        <v>0</v>
      </c>
      <c r="S28" s="9">
        <f>S27*76</f>
        <v>0</v>
      </c>
      <c r="T28" s="9">
        <f>T27*65</f>
        <v>0</v>
      </c>
      <c r="U28" s="9">
        <f>U27*250</f>
        <v>0</v>
      </c>
      <c r="V28" s="9">
        <f>V27*2.5</f>
        <v>0</v>
      </c>
      <c r="W28" s="28">
        <f>W27*0.025</f>
        <v>0</v>
      </c>
      <c r="X28" s="9">
        <f>X27*1*15</f>
        <v>0</v>
      </c>
      <c r="Y28" s="9">
        <f>Y27*0.35*7</f>
        <v>0</v>
      </c>
      <c r="Z28" s="9">
        <f>Z27*150</f>
        <v>0</v>
      </c>
      <c r="AA28" s="9">
        <f>AA27*45</f>
        <v>0</v>
      </c>
      <c r="AB28" s="9">
        <f>AB27*200</f>
        <v>0</v>
      </c>
      <c r="AC28" s="9">
        <f>AC27*110</f>
        <v>0</v>
      </c>
      <c r="AD28" s="9">
        <f>AD27*110</f>
        <v>0</v>
      </c>
      <c r="AE28" s="9">
        <f>AE27*40</f>
        <v>0</v>
      </c>
      <c r="AF28" s="30">
        <f>SUM(G28:AE28)</f>
        <v>0</v>
      </c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59" orientation="landscape" horizontalDpi="120" verticalDpi="144" r:id="rId1"/>
  <headerFooter alignWithMargins="0">
    <oddHeader>&amp;L&amp;D   &amp;T&amp;C&amp;A&amp;R&amp;F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7">
    <pageSetUpPr fitToPage="1"/>
  </sheetPr>
  <dimension ref="A1:AL31"/>
  <sheetViews>
    <sheetView tabSelected="1" zoomScale="82" workbookViewId="0">
      <selection activeCell="AD29" sqref="AD29"/>
    </sheetView>
  </sheetViews>
  <sheetFormatPr defaultColWidth="9.109375" defaultRowHeight="13.2" x14ac:dyDescent="0.25"/>
  <cols>
    <col min="1" max="1" width="25.5546875" style="4" customWidth="1"/>
    <col min="2" max="2" width="23.109375" style="4" hidden="1" customWidth="1"/>
    <col min="3" max="3" width="4.33203125" style="4" hidden="1" customWidth="1"/>
    <col min="4" max="4" width="4.5546875" style="4" hidden="1" customWidth="1"/>
    <col min="5" max="5" width="30.88671875" style="4" hidden="1" customWidth="1"/>
    <col min="6" max="6" width="0.109375" style="4" customWidth="1"/>
    <col min="7" max="7" width="7.6640625" style="4" customWidth="1"/>
    <col min="8" max="8" width="6.5546875" style="4" customWidth="1"/>
    <col min="9" max="9" width="7.33203125" style="4" customWidth="1"/>
    <col min="10" max="10" width="7.88671875" style="4" customWidth="1"/>
    <col min="11" max="12" width="6.6640625" style="4" customWidth="1"/>
    <col min="13" max="14" width="7.5546875" style="4" customWidth="1"/>
    <col min="15" max="16" width="7.33203125" style="4" customWidth="1"/>
    <col min="17" max="17" width="7.44140625" style="4" customWidth="1"/>
    <col min="18" max="18" width="7.5546875" style="4" customWidth="1"/>
    <col min="19" max="19" width="6.6640625" style="4" customWidth="1"/>
    <col min="20" max="20" width="7.109375" style="4" customWidth="1"/>
    <col min="21" max="21" width="7.5546875" style="4" customWidth="1"/>
    <col min="22" max="22" width="7.88671875" style="4" customWidth="1"/>
    <col min="23" max="23" width="7.109375" style="4" customWidth="1"/>
    <col min="24" max="24" width="7.6640625" style="4" customWidth="1"/>
    <col min="25" max="25" width="7.33203125" style="4" customWidth="1"/>
    <col min="26" max="26" width="7.21875" style="4" customWidth="1"/>
    <col min="27" max="27" width="7.6640625" style="4" customWidth="1"/>
    <col min="28" max="28" width="6.88671875" style="4" customWidth="1"/>
    <col min="29" max="29" width="7.109375" style="4" customWidth="1"/>
    <col min="30" max="31" width="7.33203125" style="4" customWidth="1"/>
    <col min="32" max="32" width="6.88671875" style="4" customWidth="1"/>
    <col min="33" max="34" width="7.44140625" style="4" customWidth="1"/>
    <col min="35" max="35" width="7.33203125" style="4" customWidth="1"/>
    <col min="36" max="36" width="17" style="4" customWidth="1"/>
    <col min="37" max="37" width="11.109375" style="4" customWidth="1"/>
    <col min="38" max="38" width="7.109375" style="4" hidden="1" customWidth="1"/>
    <col min="39" max="40" width="0" style="4" hidden="1" customWidth="1"/>
    <col min="41" max="16384" width="9.109375" style="4"/>
  </cols>
  <sheetData>
    <row r="1" spans="1:36" ht="17.399999999999999" x14ac:dyDescent="0.3">
      <c r="A1" s="49" t="s">
        <v>262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s="1" customFormat="1" ht="62.25" customHeight="1" x14ac:dyDescent="0.25">
      <c r="A2" s="34" t="s">
        <v>161</v>
      </c>
      <c r="B2" s="16" t="s">
        <v>92</v>
      </c>
      <c r="C2" s="16" t="s">
        <v>1</v>
      </c>
      <c r="D2" s="16" t="s">
        <v>2</v>
      </c>
      <c r="E2" s="16" t="s">
        <v>52</v>
      </c>
      <c r="F2" s="16" t="s">
        <v>54</v>
      </c>
      <c r="G2" s="34" t="s">
        <v>49</v>
      </c>
      <c r="H2" s="34" t="s">
        <v>231</v>
      </c>
      <c r="I2" s="34" t="s">
        <v>151</v>
      </c>
      <c r="J2" s="34" t="s">
        <v>145</v>
      </c>
      <c r="K2" s="34" t="s">
        <v>232</v>
      </c>
      <c r="L2" s="34" t="s">
        <v>233</v>
      </c>
      <c r="M2" s="34" t="s">
        <v>234</v>
      </c>
      <c r="N2" s="34" t="s">
        <v>255</v>
      </c>
      <c r="O2" s="34" t="s">
        <v>39</v>
      </c>
      <c r="P2" s="34" t="s">
        <v>252</v>
      </c>
      <c r="Q2" s="34" t="s">
        <v>138</v>
      </c>
      <c r="R2" s="34" t="s">
        <v>235</v>
      </c>
      <c r="S2" s="34" t="s">
        <v>251</v>
      </c>
      <c r="T2" s="34" t="s">
        <v>250</v>
      </c>
      <c r="U2" s="34" t="s">
        <v>236</v>
      </c>
      <c r="V2" s="34" t="s">
        <v>237</v>
      </c>
      <c r="W2" s="34" t="s">
        <v>253</v>
      </c>
      <c r="X2" s="34" t="s">
        <v>238</v>
      </c>
      <c r="Y2" s="34" t="s">
        <v>257</v>
      </c>
      <c r="Z2" s="34" t="s">
        <v>258</v>
      </c>
      <c r="AA2" s="34" t="s">
        <v>239</v>
      </c>
      <c r="AB2" s="34" t="s">
        <v>260</v>
      </c>
      <c r="AC2" s="34" t="s">
        <v>261</v>
      </c>
      <c r="AD2" s="118" t="s">
        <v>240</v>
      </c>
      <c r="AE2" s="34" t="s">
        <v>241</v>
      </c>
      <c r="AF2" s="34" t="s">
        <v>259</v>
      </c>
      <c r="AG2" s="34" t="s">
        <v>256</v>
      </c>
      <c r="AH2" s="34" t="s">
        <v>264</v>
      </c>
      <c r="AI2" s="34" t="s">
        <v>263</v>
      </c>
      <c r="AJ2" s="99" t="s">
        <v>254</v>
      </c>
    </row>
    <row r="3" spans="1:36" ht="26.25" customHeight="1" x14ac:dyDescent="0.25">
      <c r="A3" s="119" t="s">
        <v>242</v>
      </c>
      <c r="B3" s="17" t="s">
        <v>70</v>
      </c>
      <c r="C3" s="2" t="s">
        <v>4</v>
      </c>
      <c r="D3" s="2" t="s">
        <v>5</v>
      </c>
      <c r="E3" s="2" t="s">
        <v>220</v>
      </c>
      <c r="F3" s="2" t="e">
        <f>$F$27*#REF!/#REF!</f>
        <v>#REF!</v>
      </c>
      <c r="G3" s="100"/>
      <c r="H3" s="100"/>
      <c r="I3" s="111">
        <v>1000</v>
      </c>
      <c r="J3" s="101"/>
      <c r="K3" s="100"/>
      <c r="L3" s="100"/>
      <c r="M3" s="111">
        <v>200</v>
      </c>
      <c r="N3" s="100"/>
      <c r="O3" s="113">
        <v>3000</v>
      </c>
      <c r="P3" s="120"/>
      <c r="Q3" s="111">
        <v>16</v>
      </c>
      <c r="R3" s="111">
        <v>5000</v>
      </c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11">
        <v>500</v>
      </c>
      <c r="AE3" s="111">
        <v>500</v>
      </c>
      <c r="AF3" s="100"/>
      <c r="AG3" s="100"/>
      <c r="AH3" s="111">
        <v>1000</v>
      </c>
      <c r="AI3" s="100"/>
      <c r="AJ3" s="100"/>
    </row>
    <row r="4" spans="1:36" ht="24.75" customHeight="1" x14ac:dyDescent="0.25">
      <c r="A4" s="105" t="s">
        <v>244</v>
      </c>
      <c r="B4" s="17" t="s">
        <v>71</v>
      </c>
      <c r="C4" s="2" t="s">
        <v>4</v>
      </c>
      <c r="D4" s="2" t="s">
        <v>10</v>
      </c>
      <c r="E4" s="2"/>
      <c r="F4" s="2" t="e">
        <f>$F$27*#REF!/#REF!</f>
        <v>#REF!</v>
      </c>
      <c r="G4" s="100"/>
      <c r="H4" s="100"/>
      <c r="I4" s="100"/>
      <c r="J4" s="100"/>
      <c r="K4" s="100"/>
      <c r="L4" s="100"/>
      <c r="M4" s="100"/>
      <c r="N4" s="100"/>
      <c r="O4" s="113">
        <v>3000</v>
      </c>
      <c r="P4" s="120"/>
      <c r="Q4" s="100"/>
      <c r="R4" s="111">
        <v>3000</v>
      </c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</row>
    <row r="5" spans="1:36" ht="21.75" customHeight="1" x14ac:dyDescent="0.25">
      <c r="A5" s="106" t="s">
        <v>245</v>
      </c>
      <c r="B5" s="17" t="s">
        <v>72</v>
      </c>
      <c r="C5" s="2" t="s">
        <v>4</v>
      </c>
      <c r="D5" s="2" t="s">
        <v>10</v>
      </c>
      <c r="E5" s="2"/>
      <c r="F5" s="2" t="e">
        <f>$F$27*#REF!/#REF!</f>
        <v>#REF!</v>
      </c>
      <c r="G5" s="100"/>
      <c r="H5" s="100"/>
      <c r="I5" s="111">
        <v>2000</v>
      </c>
      <c r="J5" s="100"/>
      <c r="K5" s="100"/>
      <c r="L5" s="100"/>
      <c r="M5" s="111">
        <v>150</v>
      </c>
      <c r="N5" s="100"/>
      <c r="O5" s="113">
        <v>17000</v>
      </c>
      <c r="P5" s="111">
        <v>120</v>
      </c>
      <c r="Q5" s="111">
        <v>16</v>
      </c>
      <c r="R5" s="111">
        <v>10000</v>
      </c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</row>
    <row r="6" spans="1:36" ht="24" customHeight="1" x14ac:dyDescent="0.25">
      <c r="A6" s="105" t="s">
        <v>243</v>
      </c>
      <c r="B6" s="17" t="s">
        <v>73</v>
      </c>
      <c r="C6" s="2" t="s">
        <v>63</v>
      </c>
      <c r="D6" s="2" t="s">
        <v>5</v>
      </c>
      <c r="E6" s="2" t="s">
        <v>61</v>
      </c>
      <c r="F6" s="2" t="e">
        <f>$F$27*#REF!/#REF!</f>
        <v>#REF!</v>
      </c>
      <c r="G6" s="100"/>
      <c r="H6" s="100"/>
      <c r="I6" s="100"/>
      <c r="J6" s="100"/>
      <c r="K6" s="100"/>
      <c r="L6" s="100"/>
      <c r="M6" s="111">
        <v>150</v>
      </c>
      <c r="N6" s="100"/>
      <c r="O6" s="100"/>
      <c r="P6" s="120"/>
      <c r="Q6" s="100"/>
      <c r="R6" s="111">
        <v>1000</v>
      </c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11">
        <v>500</v>
      </c>
      <c r="AE6" s="111">
        <v>500</v>
      </c>
      <c r="AF6" s="100"/>
      <c r="AG6" s="100"/>
      <c r="AH6" s="100"/>
      <c r="AI6" s="100"/>
      <c r="AJ6" s="100"/>
    </row>
    <row r="7" spans="1:36" ht="19.5" customHeight="1" x14ac:dyDescent="0.25">
      <c r="A7" s="105" t="s">
        <v>96</v>
      </c>
      <c r="B7" s="17" t="s">
        <v>74</v>
      </c>
      <c r="C7" s="2" t="s">
        <v>64</v>
      </c>
      <c r="D7" s="2" t="s">
        <v>5</v>
      </c>
      <c r="E7" s="2" t="s">
        <v>221</v>
      </c>
      <c r="F7" s="2" t="e">
        <f>$F$27*#REF!/#REF!</f>
        <v>#REF!</v>
      </c>
      <c r="G7" s="100"/>
      <c r="H7" s="100"/>
      <c r="I7" s="111">
        <v>6000</v>
      </c>
      <c r="J7" s="113">
        <v>40</v>
      </c>
      <c r="K7" s="111">
        <v>100</v>
      </c>
      <c r="L7" s="100"/>
      <c r="M7" s="100"/>
      <c r="N7" s="100"/>
      <c r="O7" s="111">
        <v>500</v>
      </c>
      <c r="P7" s="111">
        <v>30</v>
      </c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</row>
    <row r="8" spans="1:36" ht="20.100000000000001" customHeight="1" x14ac:dyDescent="0.25">
      <c r="A8" s="105" t="s">
        <v>13</v>
      </c>
      <c r="B8" s="17" t="s">
        <v>75</v>
      </c>
      <c r="C8" s="2" t="s">
        <v>4</v>
      </c>
      <c r="D8" s="2" t="s">
        <v>10</v>
      </c>
      <c r="E8" s="2"/>
      <c r="F8" s="2" t="e">
        <f>$F$27*#REF!/#REF!</f>
        <v>#REF!</v>
      </c>
      <c r="G8" s="100"/>
      <c r="H8" s="100"/>
      <c r="I8" s="111">
        <v>3000</v>
      </c>
      <c r="J8" s="111">
        <v>20</v>
      </c>
      <c r="K8" s="111">
        <v>60</v>
      </c>
      <c r="L8" s="100"/>
      <c r="M8" s="111">
        <v>0</v>
      </c>
      <c r="N8" s="100"/>
      <c r="O8" s="111">
        <v>200</v>
      </c>
      <c r="P8" s="111">
        <v>20</v>
      </c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</row>
    <row r="9" spans="1:36" ht="20.100000000000001" customHeight="1" x14ac:dyDescent="0.25">
      <c r="A9" s="105" t="s">
        <v>246</v>
      </c>
      <c r="B9" s="17" t="s">
        <v>76</v>
      </c>
      <c r="C9" s="2" t="s">
        <v>4</v>
      </c>
      <c r="D9" s="2" t="s">
        <v>5</v>
      </c>
      <c r="E9" s="2" t="s">
        <v>211</v>
      </c>
      <c r="F9" s="2" t="e">
        <f>$F$27*#REF!/#REF!</f>
        <v>#REF!</v>
      </c>
      <c r="G9" s="100"/>
      <c r="H9" s="100"/>
      <c r="I9" s="111">
        <v>800</v>
      </c>
      <c r="J9" s="100"/>
      <c r="K9" s="111">
        <v>30</v>
      </c>
      <c r="L9" s="100"/>
      <c r="M9" s="111">
        <v>30</v>
      </c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</row>
    <row r="10" spans="1:36" ht="20.100000000000001" customHeight="1" x14ac:dyDescent="0.25">
      <c r="A10" s="105" t="s">
        <v>15</v>
      </c>
      <c r="B10" s="17" t="s">
        <v>77</v>
      </c>
      <c r="C10" s="2" t="s">
        <v>4</v>
      </c>
      <c r="D10" s="2" t="s">
        <v>5</v>
      </c>
      <c r="E10" s="2" t="s">
        <v>207</v>
      </c>
      <c r="F10" s="2" t="e">
        <f>$F$27*#REF!/#REF!</f>
        <v>#REF!</v>
      </c>
      <c r="G10" s="100"/>
      <c r="H10" s="100"/>
      <c r="I10" s="111">
        <v>1000</v>
      </c>
      <c r="J10" s="100"/>
      <c r="K10" s="111">
        <v>30</v>
      </c>
      <c r="L10" s="100"/>
      <c r="M10" s="111">
        <v>0</v>
      </c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</row>
    <row r="11" spans="1:36" ht="20.100000000000001" customHeight="1" x14ac:dyDescent="0.25">
      <c r="A11" s="105" t="s">
        <v>11</v>
      </c>
      <c r="B11" s="17" t="s">
        <v>78</v>
      </c>
      <c r="C11" s="2" t="s">
        <v>4</v>
      </c>
      <c r="D11" s="2" t="s">
        <v>5</v>
      </c>
      <c r="E11" s="2" t="s">
        <v>34</v>
      </c>
      <c r="F11" s="2" t="e">
        <f>$F$27*#REF!/#REF!</f>
        <v>#REF!</v>
      </c>
      <c r="G11" s="100"/>
      <c r="H11" s="100"/>
      <c r="I11" s="111">
        <v>1000</v>
      </c>
      <c r="J11" s="100"/>
      <c r="K11" s="111">
        <v>30</v>
      </c>
      <c r="L11" s="100"/>
      <c r="M11" s="111">
        <v>0</v>
      </c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</row>
    <row r="12" spans="1:36" ht="20.100000000000001" customHeight="1" x14ac:dyDescent="0.25">
      <c r="A12" s="105" t="s">
        <v>6</v>
      </c>
      <c r="B12" s="17" t="s">
        <v>79</v>
      </c>
      <c r="C12" s="2" t="s">
        <v>4</v>
      </c>
      <c r="D12" s="2" t="s">
        <v>5</v>
      </c>
      <c r="E12" s="2" t="s">
        <v>212</v>
      </c>
      <c r="F12" s="2" t="e">
        <f>$F$27*#REF!/#REF!</f>
        <v>#REF!</v>
      </c>
      <c r="G12" s="100"/>
      <c r="H12" s="100"/>
      <c r="I12" s="111">
        <v>5000</v>
      </c>
      <c r="J12" s="111">
        <v>40</v>
      </c>
      <c r="K12" s="111">
        <v>40</v>
      </c>
      <c r="L12" s="100"/>
      <c r="M12" s="111">
        <v>80</v>
      </c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</row>
    <row r="13" spans="1:36" ht="20.100000000000001" customHeight="1" x14ac:dyDescent="0.25">
      <c r="A13" s="105" t="s">
        <v>14</v>
      </c>
      <c r="B13" s="17" t="s">
        <v>80</v>
      </c>
      <c r="C13" s="2" t="s">
        <v>4</v>
      </c>
      <c r="D13" s="2" t="s">
        <v>5</v>
      </c>
      <c r="E13" s="2" t="s">
        <v>222</v>
      </c>
      <c r="F13" s="2" t="e">
        <f>$F$27*#REF!/#REF!</f>
        <v>#REF!</v>
      </c>
      <c r="G13" s="100"/>
      <c r="H13" s="100"/>
      <c r="I13" s="111">
        <v>2000</v>
      </c>
      <c r="J13" s="100"/>
      <c r="K13" s="111">
        <v>30</v>
      </c>
      <c r="L13" s="100"/>
      <c r="M13" s="111">
        <v>30</v>
      </c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</row>
    <row r="14" spans="1:36" ht="21" customHeight="1" x14ac:dyDescent="0.25">
      <c r="A14" s="105" t="s">
        <v>16</v>
      </c>
      <c r="B14" s="17" t="s">
        <v>82</v>
      </c>
      <c r="C14" s="2" t="s">
        <v>7</v>
      </c>
      <c r="D14" s="2" t="s">
        <v>5</v>
      </c>
      <c r="E14" s="2" t="s">
        <v>27</v>
      </c>
      <c r="F14" s="2" t="e">
        <f>$F$27*#REF!/#REF!</f>
        <v>#REF!</v>
      </c>
      <c r="G14" s="100"/>
      <c r="H14" s="100"/>
      <c r="I14" s="111">
        <v>200</v>
      </c>
      <c r="J14" s="100"/>
      <c r="K14" s="111">
        <v>20</v>
      </c>
      <c r="L14" s="100"/>
      <c r="M14" s="111">
        <v>20</v>
      </c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</row>
    <row r="15" spans="1:36" ht="19.5" customHeight="1" x14ac:dyDescent="0.25">
      <c r="A15" s="107" t="s">
        <v>247</v>
      </c>
      <c r="B15" s="3"/>
      <c r="C15" s="2" t="s">
        <v>4</v>
      </c>
      <c r="D15" s="2" t="s">
        <v>10</v>
      </c>
      <c r="E15" s="2"/>
      <c r="F15" s="2"/>
      <c r="G15" s="111">
        <v>30000</v>
      </c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</row>
    <row r="16" spans="1:36" ht="20.100000000000001" customHeight="1" x14ac:dyDescent="0.25">
      <c r="A16" s="107" t="s">
        <v>248</v>
      </c>
      <c r="B16" s="3"/>
      <c r="C16" s="2" t="s">
        <v>4</v>
      </c>
      <c r="D16" s="2" t="s">
        <v>10</v>
      </c>
      <c r="E16" s="2"/>
      <c r="F16" s="2"/>
      <c r="G16" s="100"/>
      <c r="H16" s="111">
        <v>50000</v>
      </c>
      <c r="I16" s="111">
        <v>5000</v>
      </c>
      <c r="J16" s="100"/>
      <c r="K16" s="100"/>
      <c r="L16" s="111">
        <v>5000</v>
      </c>
      <c r="M16" s="100"/>
      <c r="N16" s="100"/>
      <c r="O16" s="111">
        <v>2000</v>
      </c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</row>
    <row r="17" spans="1:36" ht="20.100000000000001" customHeight="1" x14ac:dyDescent="0.35">
      <c r="A17" s="108"/>
      <c r="B17" s="17" t="s">
        <v>83</v>
      </c>
      <c r="C17" s="2" t="s">
        <v>4</v>
      </c>
      <c r="D17" s="2" t="s">
        <v>5</v>
      </c>
      <c r="E17" s="2" t="s">
        <v>222</v>
      </c>
      <c r="F17" s="2" t="e">
        <f>$F$27*#REF!/#REF!</f>
        <v>#REF!</v>
      </c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</row>
    <row r="18" spans="1:36" ht="20.100000000000001" customHeight="1" x14ac:dyDescent="0.35">
      <c r="A18" s="108"/>
      <c r="B18" s="17" t="s">
        <v>84</v>
      </c>
      <c r="C18" s="2" t="s">
        <v>4</v>
      </c>
      <c r="D18" s="2" t="s">
        <v>5</v>
      </c>
      <c r="E18" s="2" t="s">
        <v>223</v>
      </c>
      <c r="F18" s="2" t="e">
        <f>$F$27*#REF!/#REF!</f>
        <v>#REF!</v>
      </c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</row>
    <row r="19" spans="1:36" ht="20.100000000000001" customHeight="1" x14ac:dyDescent="0.35">
      <c r="A19" s="108"/>
      <c r="B19" s="17" t="s">
        <v>85</v>
      </c>
      <c r="C19" s="2" t="s">
        <v>4</v>
      </c>
      <c r="D19" s="2" t="s">
        <v>5</v>
      </c>
      <c r="E19" s="2" t="s">
        <v>209</v>
      </c>
      <c r="F19" s="2" t="e">
        <f>$F$27*#REF!/#REF!</f>
        <v>#REF!</v>
      </c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</row>
    <row r="20" spans="1:36" ht="18" customHeight="1" x14ac:dyDescent="0.35">
      <c r="A20" s="108"/>
      <c r="B20" s="17" t="s">
        <v>87</v>
      </c>
      <c r="C20" s="2" t="s">
        <v>7</v>
      </c>
      <c r="D20" s="2" t="s">
        <v>5</v>
      </c>
      <c r="E20" s="2" t="s">
        <v>25</v>
      </c>
      <c r="F20" s="2" t="e">
        <f>$F$27*#REF!/#REF!</f>
        <v>#REF!</v>
      </c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2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</row>
    <row r="21" spans="1:36" ht="23.25" customHeight="1" x14ac:dyDescent="0.25">
      <c r="A21" s="105" t="s">
        <v>8</v>
      </c>
      <c r="B21" s="17"/>
      <c r="C21" s="2"/>
      <c r="D21" s="2"/>
      <c r="E21" s="2"/>
      <c r="F21" s="2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11">
        <v>400</v>
      </c>
      <c r="U21" s="111">
        <v>1600</v>
      </c>
      <c r="V21" s="111">
        <v>1400</v>
      </c>
      <c r="W21" s="111">
        <v>20</v>
      </c>
      <c r="X21" s="111">
        <v>1000</v>
      </c>
      <c r="Y21" s="111">
        <v>50</v>
      </c>
      <c r="Z21" s="111">
        <v>80</v>
      </c>
      <c r="AA21" s="111">
        <v>100</v>
      </c>
      <c r="AB21" s="111"/>
      <c r="AC21" s="111">
        <v>200</v>
      </c>
      <c r="AD21" s="100"/>
      <c r="AE21" s="100"/>
      <c r="AF21" s="111"/>
      <c r="AG21" s="111">
        <v>50</v>
      </c>
      <c r="AH21" s="100"/>
      <c r="AI21" s="111">
        <v>40</v>
      </c>
      <c r="AJ21" s="100"/>
    </row>
    <row r="22" spans="1:36" ht="23.25" customHeight="1" x14ac:dyDescent="0.25">
      <c r="A22" s="105" t="s">
        <v>188</v>
      </c>
      <c r="B22" s="17" t="s">
        <v>88</v>
      </c>
      <c r="C22" s="2" t="s">
        <v>7</v>
      </c>
      <c r="D22" s="2" t="s">
        <v>5</v>
      </c>
      <c r="E22" s="2" t="s">
        <v>26</v>
      </c>
      <c r="F22" s="2" t="e">
        <f>$F$27*#REF!/#REF!</f>
        <v>#REF!</v>
      </c>
      <c r="G22" s="100"/>
      <c r="H22" s="100"/>
      <c r="I22" s="100"/>
      <c r="J22" s="100"/>
      <c r="K22" s="100"/>
      <c r="L22" s="100"/>
      <c r="M22" s="111">
        <v>200</v>
      </c>
      <c r="N22" s="100"/>
      <c r="O22" s="100"/>
      <c r="P22" s="100"/>
      <c r="Q22" s="100"/>
      <c r="R22" s="100"/>
      <c r="S22" s="100"/>
      <c r="T22" s="111">
        <v>300</v>
      </c>
      <c r="U22" s="111">
        <v>1400</v>
      </c>
      <c r="V22" s="111">
        <v>1400</v>
      </c>
      <c r="W22" s="111">
        <v>20</v>
      </c>
      <c r="X22" s="111">
        <v>900</v>
      </c>
      <c r="Y22" s="111">
        <v>50</v>
      </c>
      <c r="Z22" s="111">
        <v>30</v>
      </c>
      <c r="AA22" s="111">
        <v>60</v>
      </c>
      <c r="AB22" s="111"/>
      <c r="AC22" s="111">
        <v>200</v>
      </c>
      <c r="AD22" s="100"/>
      <c r="AE22" s="100"/>
      <c r="AF22" s="111"/>
      <c r="AG22" s="111">
        <v>100</v>
      </c>
      <c r="AH22" s="100"/>
      <c r="AI22" s="111"/>
      <c r="AJ22" s="100"/>
    </row>
    <row r="23" spans="1:36" ht="21" customHeight="1" x14ac:dyDescent="0.25">
      <c r="A23" s="105" t="s">
        <v>18</v>
      </c>
      <c r="B23" s="17" t="s">
        <v>89</v>
      </c>
      <c r="C23" s="2" t="s">
        <v>7</v>
      </c>
      <c r="D23" s="2" t="s">
        <v>5</v>
      </c>
      <c r="E23" s="2" t="s">
        <v>28</v>
      </c>
      <c r="F23" s="2" t="e">
        <f>$F$27*#REF!/#REF!</f>
        <v>#REF!</v>
      </c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11">
        <v>200</v>
      </c>
      <c r="U23" s="111">
        <v>900</v>
      </c>
      <c r="V23" s="111">
        <v>800</v>
      </c>
      <c r="W23" s="111">
        <v>20</v>
      </c>
      <c r="X23" s="111">
        <v>500</v>
      </c>
      <c r="Y23" s="100"/>
      <c r="Z23" s="111">
        <v>30</v>
      </c>
      <c r="AA23" s="111">
        <v>60</v>
      </c>
      <c r="AB23" s="111"/>
      <c r="AC23" s="111">
        <v>100</v>
      </c>
      <c r="AD23" s="100"/>
      <c r="AE23" s="100"/>
      <c r="AF23" s="111"/>
      <c r="AG23" s="111">
        <v>50</v>
      </c>
      <c r="AH23" s="100"/>
      <c r="AI23" s="111"/>
      <c r="AJ23" s="100"/>
    </row>
    <row r="24" spans="1:36" ht="22.5" customHeight="1" x14ac:dyDescent="0.25">
      <c r="A24" s="109" t="s">
        <v>17</v>
      </c>
      <c r="B24" s="3"/>
      <c r="C24" s="2" t="s">
        <v>7</v>
      </c>
      <c r="D24" s="2" t="s">
        <v>10</v>
      </c>
      <c r="E24" s="2"/>
      <c r="F24" s="2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11">
        <v>150</v>
      </c>
      <c r="U24" s="111">
        <v>300</v>
      </c>
      <c r="V24" s="111">
        <v>200</v>
      </c>
      <c r="W24" s="100"/>
      <c r="X24" s="111">
        <v>300</v>
      </c>
      <c r="Y24" s="100"/>
      <c r="Z24" s="111">
        <v>30</v>
      </c>
      <c r="AA24" s="111">
        <v>40</v>
      </c>
      <c r="AB24" s="111"/>
      <c r="AC24" s="111">
        <v>50</v>
      </c>
      <c r="AD24" s="100"/>
      <c r="AE24" s="100"/>
      <c r="AF24" s="111"/>
      <c r="AG24" s="111">
        <v>50</v>
      </c>
      <c r="AH24" s="100"/>
      <c r="AI24" s="111">
        <v>30</v>
      </c>
      <c r="AJ24" s="100"/>
    </row>
    <row r="25" spans="1:36" ht="21" customHeight="1" x14ac:dyDescent="0.25">
      <c r="A25" s="105" t="s">
        <v>249</v>
      </c>
      <c r="B25" s="3"/>
      <c r="C25" s="2"/>
      <c r="D25" s="2"/>
      <c r="E25" s="2"/>
      <c r="F25" s="2"/>
      <c r="G25" s="100"/>
      <c r="H25" s="100"/>
      <c r="I25" s="100"/>
      <c r="J25" s="100"/>
      <c r="K25" s="100"/>
      <c r="L25" s="100"/>
      <c r="M25" s="111">
        <v>200</v>
      </c>
      <c r="N25" s="100"/>
      <c r="O25" s="100"/>
      <c r="P25" s="100"/>
      <c r="Q25" s="100"/>
      <c r="R25" s="100"/>
      <c r="S25" s="100"/>
      <c r="T25" s="111">
        <v>150</v>
      </c>
      <c r="U25" s="111">
        <v>300</v>
      </c>
      <c r="V25" s="111">
        <v>200</v>
      </c>
      <c r="W25" s="100"/>
      <c r="X25" s="111">
        <v>300</v>
      </c>
      <c r="Y25" s="100"/>
      <c r="Z25" s="111">
        <v>30</v>
      </c>
      <c r="AA25" s="111">
        <v>40</v>
      </c>
      <c r="AB25" s="111"/>
      <c r="AC25" s="111">
        <v>50</v>
      </c>
      <c r="AD25" s="100"/>
      <c r="AE25" s="100"/>
      <c r="AF25" s="111"/>
      <c r="AG25" s="111">
        <v>50</v>
      </c>
      <c r="AH25" s="100"/>
      <c r="AI25" s="111">
        <v>30</v>
      </c>
      <c r="AJ25" s="100"/>
    </row>
    <row r="26" spans="1:36" ht="19.5" customHeight="1" x14ac:dyDescent="0.25">
      <c r="A26" s="110" t="s">
        <v>57</v>
      </c>
      <c r="E26" s="5"/>
      <c r="F26" s="5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12">
        <v>10000</v>
      </c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3"/>
      <c r="AE26" s="104"/>
      <c r="AF26" s="104"/>
      <c r="AG26" s="104"/>
      <c r="AH26" s="104"/>
      <c r="AI26" s="117"/>
      <c r="AJ26" s="104"/>
    </row>
    <row r="27" spans="1:36" ht="24.75" customHeight="1" x14ac:dyDescent="0.25">
      <c r="A27" s="8" t="s">
        <v>59</v>
      </c>
      <c r="B27" s="8"/>
      <c r="C27" s="8"/>
      <c r="D27" s="8"/>
      <c r="E27" s="50" t="s">
        <v>55</v>
      </c>
      <c r="F27" s="8">
        <v>26000</v>
      </c>
      <c r="G27" s="98">
        <f>SUM(G15:G26)</f>
        <v>30000</v>
      </c>
      <c r="H27" s="51">
        <f>SUM(H16:H26)</f>
        <v>50000</v>
      </c>
      <c r="I27" s="51">
        <f>SUM(I3:I26)</f>
        <v>27000</v>
      </c>
      <c r="J27" s="51">
        <f>SUM(J3:J26)</f>
        <v>100</v>
      </c>
      <c r="K27" s="98">
        <f>SUM(K3:K26)</f>
        <v>340</v>
      </c>
      <c r="L27" s="51">
        <f>SUM(L16:L26)</f>
        <v>5000</v>
      </c>
      <c r="M27" s="51">
        <f>SUM(M3:M26)</f>
        <v>1060</v>
      </c>
      <c r="N27" s="51">
        <f>SUM(N3:N26)</f>
        <v>0</v>
      </c>
      <c r="O27" s="51">
        <f>SUM(O3:O26)</f>
        <v>25700</v>
      </c>
      <c r="P27" s="51">
        <f>SUM(P3:P26)</f>
        <v>170</v>
      </c>
      <c r="Q27" s="51">
        <v>32</v>
      </c>
      <c r="R27" s="51">
        <f>SUM(R3:R26)</f>
        <v>19000</v>
      </c>
      <c r="S27" s="51">
        <v>10000</v>
      </c>
      <c r="T27" s="51">
        <f>SUM(T21:T26)</f>
        <v>1200</v>
      </c>
      <c r="U27" s="51">
        <f>SUM(U3:U26)</f>
        <v>4500</v>
      </c>
      <c r="V27" s="51">
        <f t="shared" ref="V27:AA27" si="0">SUM(V21:V26)</f>
        <v>4000</v>
      </c>
      <c r="W27" s="51">
        <f t="shared" si="0"/>
        <v>60</v>
      </c>
      <c r="X27" s="51">
        <f t="shared" si="0"/>
        <v>3000</v>
      </c>
      <c r="Y27" s="51">
        <f t="shared" si="0"/>
        <v>100</v>
      </c>
      <c r="Z27" s="51">
        <f t="shared" si="0"/>
        <v>200</v>
      </c>
      <c r="AA27" s="51">
        <f t="shared" si="0"/>
        <v>300</v>
      </c>
      <c r="AB27" s="51">
        <f>SUM(AB3:AB26)</f>
        <v>0</v>
      </c>
      <c r="AC27" s="51">
        <f>SUM(AC3:AC26)</f>
        <v>600</v>
      </c>
      <c r="AD27" s="51">
        <f>SUM(AD3:AD26)</f>
        <v>1000</v>
      </c>
      <c r="AE27" s="51">
        <f>SUM(AE3:AE26)</f>
        <v>1000</v>
      </c>
      <c r="AF27" s="51">
        <f>SUM(AF21:AF26)</f>
        <v>0</v>
      </c>
      <c r="AG27" s="51">
        <f>SUM(AG21:AG26)</f>
        <v>300</v>
      </c>
      <c r="AH27" s="51">
        <v>1000</v>
      </c>
      <c r="AI27" s="51">
        <f>SUM(AI3:AI26)</f>
        <v>100</v>
      </c>
      <c r="AJ27" s="8"/>
    </row>
    <row r="28" spans="1:36" ht="23.25" customHeight="1" x14ac:dyDescent="0.3">
      <c r="A28" s="9" t="s">
        <v>230</v>
      </c>
      <c r="B28" s="9"/>
      <c r="C28" s="9"/>
      <c r="D28" s="9"/>
      <c r="E28" s="9"/>
      <c r="F28" s="9">
        <f>F27*0</f>
        <v>0</v>
      </c>
      <c r="G28" s="114">
        <v>510</v>
      </c>
      <c r="H28" s="115">
        <v>3000</v>
      </c>
      <c r="I28" s="115">
        <v>5400</v>
      </c>
      <c r="J28" s="114">
        <v>1150</v>
      </c>
      <c r="K28" s="114">
        <v>3910</v>
      </c>
      <c r="L28" s="114">
        <v>1100</v>
      </c>
      <c r="M28" s="115">
        <v>5396</v>
      </c>
      <c r="N28" s="115">
        <v>0</v>
      </c>
      <c r="O28" s="115">
        <v>7960</v>
      </c>
      <c r="P28" s="115">
        <v>3247</v>
      </c>
      <c r="Q28" s="115">
        <v>800</v>
      </c>
      <c r="R28" s="115">
        <v>2128</v>
      </c>
      <c r="S28" s="115">
        <v>195</v>
      </c>
      <c r="T28" s="115">
        <v>4800</v>
      </c>
      <c r="U28" s="115">
        <v>13900</v>
      </c>
      <c r="V28" s="114">
        <v>12800</v>
      </c>
      <c r="W28" s="115">
        <v>342</v>
      </c>
      <c r="X28" s="115">
        <v>1100</v>
      </c>
      <c r="Y28" s="115">
        <v>1990</v>
      </c>
      <c r="Z28" s="115">
        <v>2600</v>
      </c>
      <c r="AA28" s="115">
        <v>1740</v>
      </c>
      <c r="AB28" s="114">
        <v>0</v>
      </c>
      <c r="AC28" s="115">
        <v>660</v>
      </c>
      <c r="AD28" s="114">
        <v>315</v>
      </c>
      <c r="AE28" s="115">
        <v>300</v>
      </c>
      <c r="AF28" s="115">
        <v>0</v>
      </c>
      <c r="AG28" s="114">
        <v>1065</v>
      </c>
      <c r="AH28" s="114">
        <v>300</v>
      </c>
      <c r="AI28" s="114">
        <v>0</v>
      </c>
      <c r="AJ28" s="116">
        <f>SUM(G28:AI28)</f>
        <v>76708</v>
      </c>
    </row>
    <row r="29" spans="1:36" x14ac:dyDescent="0.25">
      <c r="AG29" s="56"/>
      <c r="AH29" s="56"/>
    </row>
    <row r="31" spans="1:36" x14ac:dyDescent="0.25">
      <c r="G31" s="1"/>
      <c r="H31" s="1"/>
      <c r="I31" s="1"/>
      <c r="J31" s="1"/>
      <c r="K31" s="1"/>
      <c r="L31" s="1"/>
      <c r="M31" s="1"/>
      <c r="N31" s="1"/>
      <c r="O31" s="1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51" orientation="landscape" horizontalDpi="120" verticalDpi="144" r:id="rId1"/>
  <headerFooter alignWithMargins="0">
    <oddHeader>&amp;L&amp;D   &amp;T&amp;C&amp;A&amp;R&amp;F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8">
    <pageSetUpPr fitToPage="1"/>
  </sheetPr>
  <dimension ref="A1:AH28"/>
  <sheetViews>
    <sheetView zoomScale="86" workbookViewId="0">
      <selection sqref="A1:IV1"/>
    </sheetView>
  </sheetViews>
  <sheetFormatPr defaultColWidth="9.109375" defaultRowHeight="13.2" x14ac:dyDescent="0.25"/>
  <cols>
    <col min="1" max="1" width="25.5546875" style="4" customWidth="1"/>
    <col min="2" max="2" width="23.109375" style="4" hidden="1" customWidth="1"/>
    <col min="3" max="3" width="4.33203125" style="4" hidden="1" customWidth="1"/>
    <col min="4" max="4" width="4.5546875" style="4" hidden="1" customWidth="1"/>
    <col min="5" max="5" width="30.88671875" style="4" hidden="1" customWidth="1"/>
    <col min="6" max="6" width="0.109375" style="4" customWidth="1"/>
    <col min="7" max="7" width="7.44140625" style="4" customWidth="1"/>
    <col min="8" max="8" width="8.109375" style="4" customWidth="1"/>
    <col min="9" max="9" width="7.33203125" style="4" customWidth="1"/>
    <col min="10" max="10" width="8.109375" style="4" customWidth="1"/>
    <col min="11" max="11" width="6.5546875" style="4" customWidth="1"/>
    <col min="12" max="12" width="7.5546875" style="4" customWidth="1"/>
    <col min="13" max="13" width="9.109375" style="4"/>
    <col min="14" max="14" width="6.33203125" style="4" customWidth="1"/>
    <col min="15" max="15" width="8.109375" style="4" customWidth="1"/>
    <col min="16" max="16" width="6.109375" style="4" customWidth="1"/>
    <col min="17" max="17" width="7.5546875" style="4" customWidth="1"/>
    <col min="18" max="18" width="7.33203125" style="4" customWidth="1"/>
    <col min="19" max="19" width="8.5546875" style="4" customWidth="1"/>
    <col min="20" max="20" width="9" style="4" customWidth="1"/>
    <col min="21" max="21" width="6.5546875" style="4" customWidth="1"/>
    <col min="22" max="22" width="7.109375" style="4" customWidth="1"/>
    <col min="23" max="23" width="7.6640625" style="4" customWidth="1"/>
    <col min="24" max="24" width="8" style="4" customWidth="1"/>
    <col min="25" max="25" width="7.6640625" style="4" customWidth="1"/>
    <col min="26" max="26" width="6.88671875" style="4" customWidth="1"/>
    <col min="27" max="27" width="7.109375" style="4" customWidth="1"/>
    <col min="28" max="28" width="8.5546875" style="4" customWidth="1"/>
    <col min="29" max="29" width="6.5546875" style="4" customWidth="1"/>
    <col min="30" max="30" width="6.109375" style="4" customWidth="1"/>
    <col min="31" max="31" width="6.5546875" style="4" customWidth="1"/>
    <col min="32" max="32" width="11.33203125" style="4" customWidth="1"/>
    <col min="33" max="33" width="11.109375" style="4" customWidth="1"/>
    <col min="34" max="34" width="7.109375" style="4" hidden="1" customWidth="1"/>
    <col min="35" max="36" width="0" style="4" hidden="1" customWidth="1"/>
    <col min="37" max="16384" width="9.109375" style="4"/>
  </cols>
  <sheetData>
    <row r="1" spans="1:32" ht="17.399999999999999" x14ac:dyDescent="0.3">
      <c r="A1" s="49" t="s">
        <v>228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2" s="1" customFormat="1" ht="67.5" customHeight="1" x14ac:dyDescent="0.25">
      <c r="A2" s="34" t="s">
        <v>161</v>
      </c>
      <c r="B2" s="16" t="s">
        <v>92</v>
      </c>
      <c r="C2" s="16" t="s">
        <v>1</v>
      </c>
      <c r="D2" s="16" t="s">
        <v>2</v>
      </c>
      <c r="E2" s="16" t="s">
        <v>52</v>
      </c>
      <c r="F2" s="16" t="s">
        <v>54</v>
      </c>
      <c r="G2" s="29" t="s">
        <v>49</v>
      </c>
      <c r="H2" s="29" t="s">
        <v>38</v>
      </c>
      <c r="I2" s="29" t="s">
        <v>151</v>
      </c>
      <c r="J2" s="29" t="s">
        <v>145</v>
      </c>
      <c r="K2" s="29" t="s">
        <v>46</v>
      </c>
      <c r="L2" s="29" t="s">
        <v>48</v>
      </c>
      <c r="M2" s="29" t="s">
        <v>167</v>
      </c>
      <c r="N2" s="29" t="s">
        <v>138</v>
      </c>
      <c r="O2" s="29" t="s">
        <v>39</v>
      </c>
      <c r="P2" s="29" t="s">
        <v>169</v>
      </c>
      <c r="Q2" s="29" t="s">
        <v>218</v>
      </c>
      <c r="R2" s="29" t="s">
        <v>67</v>
      </c>
      <c r="S2" s="29" t="s">
        <v>225</v>
      </c>
      <c r="T2" s="29" t="s">
        <v>156</v>
      </c>
      <c r="U2" s="29" t="s">
        <v>170</v>
      </c>
      <c r="V2" s="29" t="s">
        <v>226</v>
      </c>
      <c r="W2" s="29" t="s">
        <v>43</v>
      </c>
      <c r="X2" s="29" t="s">
        <v>44</v>
      </c>
      <c r="Y2" s="29" t="s">
        <v>45</v>
      </c>
      <c r="Z2" s="29" t="s">
        <v>219</v>
      </c>
      <c r="AA2" s="29" t="s">
        <v>40</v>
      </c>
      <c r="AB2" s="29" t="s">
        <v>196</v>
      </c>
      <c r="AC2" s="29" t="s">
        <v>41</v>
      </c>
      <c r="AD2" s="29" t="s">
        <v>159</v>
      </c>
      <c r="AE2" s="29" t="s">
        <v>158</v>
      </c>
      <c r="AF2" s="29" t="s">
        <v>160</v>
      </c>
    </row>
    <row r="3" spans="1:32" ht="20.100000000000001" customHeight="1" x14ac:dyDescent="0.25">
      <c r="A3" s="15" t="s">
        <v>3</v>
      </c>
      <c r="B3" s="17" t="s">
        <v>70</v>
      </c>
      <c r="C3" s="2" t="s">
        <v>4</v>
      </c>
      <c r="D3" s="2" t="s">
        <v>5</v>
      </c>
      <c r="E3" s="2" t="s">
        <v>220</v>
      </c>
      <c r="F3" s="2" t="e">
        <f>$F$27*#REF!/#REF!</f>
        <v>#REF!</v>
      </c>
      <c r="G3" s="36">
        <f>skut_zaryb!G3</f>
        <v>0</v>
      </c>
      <c r="H3" s="36">
        <f>skut_zaryb!H3</f>
        <v>0</v>
      </c>
      <c r="I3" s="36">
        <f>skut_zaryb!I3</f>
        <v>1000</v>
      </c>
      <c r="J3" s="36">
        <f>skut_zaryb!J3</f>
        <v>0</v>
      </c>
      <c r="K3" s="36">
        <f>skut_zaryb!K3</f>
        <v>0</v>
      </c>
      <c r="L3" s="36">
        <f>skut_zaryb!L3</f>
        <v>0</v>
      </c>
      <c r="M3" s="36">
        <f>skut_zaryb!M3</f>
        <v>200</v>
      </c>
      <c r="N3" s="36">
        <f>skut_zaryb!O3</f>
        <v>3000</v>
      </c>
      <c r="O3" s="36">
        <f>skut_zaryb!P3</f>
        <v>0</v>
      </c>
      <c r="P3" s="36">
        <f>skut_zaryb!Q3</f>
        <v>16</v>
      </c>
      <c r="Q3" s="36">
        <f>skut_zaryb!R3</f>
        <v>5000</v>
      </c>
      <c r="R3" s="36">
        <f>skut_zaryb!S3</f>
        <v>0</v>
      </c>
      <c r="S3" s="36">
        <f>skut_zaryb!T3</f>
        <v>0</v>
      </c>
      <c r="T3" s="36">
        <f>skut_zaryb!U3</f>
        <v>0</v>
      </c>
      <c r="U3" s="36">
        <f>skut_zaryb!V3</f>
        <v>0</v>
      </c>
      <c r="V3" s="36">
        <f>skut_zaryb!W3</f>
        <v>0</v>
      </c>
      <c r="W3" s="36">
        <f>skut_zaryb!X3</f>
        <v>0</v>
      </c>
      <c r="X3" s="36">
        <f>skut_zaryb!Z3</f>
        <v>0</v>
      </c>
      <c r="Y3" s="36">
        <f>skut_zaryb!AA3</f>
        <v>0</v>
      </c>
      <c r="Z3" s="36">
        <f>skut_zaryb!AB3</f>
        <v>0</v>
      </c>
      <c r="AA3" s="36">
        <f>skut_zaryb!AC3</f>
        <v>0</v>
      </c>
      <c r="AB3" s="36">
        <f>skut_zaryb!AD3</f>
        <v>500</v>
      </c>
      <c r="AC3" s="36">
        <f>skut_zaryb!AE3</f>
        <v>500</v>
      </c>
      <c r="AD3" s="36">
        <f>skut_zaryb!AF3</f>
        <v>0</v>
      </c>
      <c r="AE3" s="36">
        <f>skut_zaryb!AG3</f>
        <v>0</v>
      </c>
      <c r="AF3" s="36">
        <f>skut_zaryb!AJ3</f>
        <v>0</v>
      </c>
    </row>
    <row r="4" spans="1:32" ht="20.100000000000001" customHeight="1" x14ac:dyDescent="0.25">
      <c r="A4" s="15" t="s">
        <v>23</v>
      </c>
      <c r="B4" s="17" t="s">
        <v>71</v>
      </c>
      <c r="C4" s="2" t="s">
        <v>4</v>
      </c>
      <c r="D4" s="2" t="s">
        <v>10</v>
      </c>
      <c r="E4" s="2"/>
      <c r="F4" s="2" t="e">
        <f>$F$27*#REF!/#REF!</f>
        <v>#REF!</v>
      </c>
      <c r="G4" s="36">
        <f>skut_zaryb!G4</f>
        <v>0</v>
      </c>
      <c r="H4" s="36">
        <f>skut_zaryb!H4</f>
        <v>0</v>
      </c>
      <c r="I4" s="36">
        <f>skut_zaryb!I4</f>
        <v>0</v>
      </c>
      <c r="J4" s="36">
        <f>skut_zaryb!J4</f>
        <v>0</v>
      </c>
      <c r="K4" s="36">
        <f>skut_zaryb!K4</f>
        <v>0</v>
      </c>
      <c r="L4" s="36">
        <f>skut_zaryb!L4</f>
        <v>0</v>
      </c>
      <c r="M4" s="36">
        <f>skut_zaryb!M4</f>
        <v>0</v>
      </c>
      <c r="N4" s="36">
        <f>skut_zaryb!O4</f>
        <v>3000</v>
      </c>
      <c r="O4" s="36">
        <f>skut_zaryb!P4</f>
        <v>0</v>
      </c>
      <c r="P4" s="36">
        <f>skut_zaryb!Q4</f>
        <v>0</v>
      </c>
      <c r="Q4" s="36">
        <f>skut_zaryb!R4</f>
        <v>3000</v>
      </c>
      <c r="R4" s="36">
        <f>skut_zaryb!S4</f>
        <v>0</v>
      </c>
      <c r="S4" s="36">
        <f>skut_zaryb!T4</f>
        <v>0</v>
      </c>
      <c r="T4" s="36">
        <f>skut_zaryb!U4</f>
        <v>0</v>
      </c>
      <c r="U4" s="36">
        <f>skut_zaryb!V4</f>
        <v>0</v>
      </c>
      <c r="V4" s="36">
        <f>skut_zaryb!W4</f>
        <v>0</v>
      </c>
      <c r="W4" s="36">
        <f>skut_zaryb!X4</f>
        <v>0</v>
      </c>
      <c r="X4" s="36">
        <f>skut_zaryb!Z4</f>
        <v>0</v>
      </c>
      <c r="Y4" s="36">
        <f>skut_zaryb!AA4</f>
        <v>0</v>
      </c>
      <c r="Z4" s="36">
        <f>skut_zaryb!AB4</f>
        <v>0</v>
      </c>
      <c r="AA4" s="36">
        <f>skut_zaryb!AC4</f>
        <v>0</v>
      </c>
      <c r="AB4" s="36">
        <f>skut_zaryb!AD4</f>
        <v>0</v>
      </c>
      <c r="AC4" s="36">
        <f>skut_zaryb!AE4</f>
        <v>0</v>
      </c>
      <c r="AD4" s="36">
        <f>skut_zaryb!AF4</f>
        <v>0</v>
      </c>
      <c r="AE4" s="36">
        <f>skut_zaryb!AG4</f>
        <v>0</v>
      </c>
      <c r="AF4" s="36">
        <f>skut_zaryb!AJ4</f>
        <v>0</v>
      </c>
    </row>
    <row r="5" spans="1:32" ht="20.100000000000001" customHeight="1" x14ac:dyDescent="0.25">
      <c r="A5" s="27" t="s">
        <v>9</v>
      </c>
      <c r="B5" s="17" t="s">
        <v>72</v>
      </c>
      <c r="C5" s="2" t="s">
        <v>4</v>
      </c>
      <c r="D5" s="2" t="s">
        <v>10</v>
      </c>
      <c r="E5" s="2"/>
      <c r="F5" s="2" t="e">
        <f>$F$27*#REF!/#REF!</f>
        <v>#REF!</v>
      </c>
      <c r="G5" s="36">
        <f>skut_zaryb!G5</f>
        <v>0</v>
      </c>
      <c r="H5" s="36">
        <f>skut_zaryb!H5</f>
        <v>0</v>
      </c>
      <c r="I5" s="36">
        <f>skut_zaryb!I5</f>
        <v>2000</v>
      </c>
      <c r="J5" s="36">
        <f>skut_zaryb!J5</f>
        <v>0</v>
      </c>
      <c r="K5" s="36">
        <f>skut_zaryb!K5</f>
        <v>0</v>
      </c>
      <c r="L5" s="36">
        <f>skut_zaryb!L5</f>
        <v>0</v>
      </c>
      <c r="M5" s="36">
        <f>skut_zaryb!M5</f>
        <v>150</v>
      </c>
      <c r="N5" s="36">
        <f>skut_zaryb!O5</f>
        <v>17000</v>
      </c>
      <c r="O5" s="36">
        <f>skut_zaryb!P5</f>
        <v>120</v>
      </c>
      <c r="P5" s="36">
        <f>skut_zaryb!Q5</f>
        <v>16</v>
      </c>
      <c r="Q5" s="36">
        <f>skut_zaryb!R5</f>
        <v>10000</v>
      </c>
      <c r="R5" s="36">
        <f>skut_zaryb!S5</f>
        <v>0</v>
      </c>
      <c r="S5" s="36">
        <f>skut_zaryb!T5</f>
        <v>0</v>
      </c>
      <c r="T5" s="36">
        <f>skut_zaryb!U5</f>
        <v>0</v>
      </c>
      <c r="U5" s="36">
        <f>skut_zaryb!V5</f>
        <v>0</v>
      </c>
      <c r="V5" s="36">
        <f>skut_zaryb!W5</f>
        <v>0</v>
      </c>
      <c r="W5" s="36">
        <f>skut_zaryb!X5</f>
        <v>0</v>
      </c>
      <c r="X5" s="36">
        <f>skut_zaryb!Z5</f>
        <v>0</v>
      </c>
      <c r="Y5" s="36">
        <f>skut_zaryb!AA5</f>
        <v>0</v>
      </c>
      <c r="Z5" s="36">
        <f>skut_zaryb!AB5</f>
        <v>0</v>
      </c>
      <c r="AA5" s="36">
        <f>skut_zaryb!AC5</f>
        <v>0</v>
      </c>
      <c r="AB5" s="36">
        <f>skut_zaryb!AD5</f>
        <v>0</v>
      </c>
      <c r="AC5" s="36">
        <f>skut_zaryb!AE5</f>
        <v>0</v>
      </c>
      <c r="AD5" s="36">
        <f>skut_zaryb!AF5</f>
        <v>0</v>
      </c>
      <c r="AE5" s="36">
        <f>skut_zaryb!AG5</f>
        <v>0</v>
      </c>
      <c r="AF5" s="36">
        <f>skut_zaryb!AJ5</f>
        <v>0</v>
      </c>
    </row>
    <row r="6" spans="1:32" ht="29.25" customHeight="1" x14ac:dyDescent="0.25">
      <c r="A6" s="15" t="s">
        <v>90</v>
      </c>
      <c r="B6" s="17" t="s">
        <v>73</v>
      </c>
      <c r="C6" s="2" t="s">
        <v>63</v>
      </c>
      <c r="D6" s="2" t="s">
        <v>5</v>
      </c>
      <c r="E6" s="2" t="s">
        <v>61</v>
      </c>
      <c r="F6" s="2" t="e">
        <f>$F$27*#REF!/#REF!</f>
        <v>#REF!</v>
      </c>
      <c r="G6" s="36">
        <f>skut_zaryb!G6</f>
        <v>0</v>
      </c>
      <c r="H6" s="36">
        <f>skut_zaryb!H6</f>
        <v>0</v>
      </c>
      <c r="I6" s="36">
        <f>skut_zaryb!I6</f>
        <v>0</v>
      </c>
      <c r="J6" s="36">
        <f>skut_zaryb!J6</f>
        <v>0</v>
      </c>
      <c r="K6" s="36">
        <f>skut_zaryb!K6</f>
        <v>0</v>
      </c>
      <c r="L6" s="36">
        <f>skut_zaryb!L6</f>
        <v>0</v>
      </c>
      <c r="M6" s="36">
        <f>skut_zaryb!M6</f>
        <v>150</v>
      </c>
      <c r="N6" s="36">
        <f>skut_zaryb!O6</f>
        <v>0</v>
      </c>
      <c r="O6" s="36">
        <f>skut_zaryb!P6</f>
        <v>0</v>
      </c>
      <c r="P6" s="36">
        <f>skut_zaryb!Q6</f>
        <v>0</v>
      </c>
      <c r="Q6" s="36">
        <f>skut_zaryb!R6</f>
        <v>1000</v>
      </c>
      <c r="R6" s="36">
        <f>skut_zaryb!S6</f>
        <v>0</v>
      </c>
      <c r="S6" s="36">
        <f>skut_zaryb!T6</f>
        <v>0</v>
      </c>
      <c r="T6" s="36">
        <f>skut_zaryb!U6</f>
        <v>0</v>
      </c>
      <c r="U6" s="36">
        <f>skut_zaryb!V6</f>
        <v>0</v>
      </c>
      <c r="V6" s="36">
        <f>skut_zaryb!W6</f>
        <v>0</v>
      </c>
      <c r="W6" s="36">
        <f>skut_zaryb!X6</f>
        <v>0</v>
      </c>
      <c r="X6" s="36">
        <f>skut_zaryb!Z6</f>
        <v>0</v>
      </c>
      <c r="Y6" s="36">
        <f>skut_zaryb!AA6</f>
        <v>0</v>
      </c>
      <c r="Z6" s="36">
        <f>skut_zaryb!AB6</f>
        <v>0</v>
      </c>
      <c r="AA6" s="36">
        <f>skut_zaryb!AC6</f>
        <v>0</v>
      </c>
      <c r="AB6" s="36">
        <f>skut_zaryb!AD6</f>
        <v>500</v>
      </c>
      <c r="AC6" s="36">
        <f>skut_zaryb!AE6</f>
        <v>500</v>
      </c>
      <c r="AD6" s="36">
        <f>skut_zaryb!AF6</f>
        <v>0</v>
      </c>
      <c r="AE6" s="36">
        <f>skut_zaryb!AG6</f>
        <v>0</v>
      </c>
      <c r="AF6" s="36">
        <f>skut_zaryb!AJ6</f>
        <v>0</v>
      </c>
    </row>
    <row r="7" spans="1:32" ht="28.5" customHeight="1" x14ac:dyDescent="0.25">
      <c r="A7" s="15" t="s">
        <v>91</v>
      </c>
      <c r="B7" s="17" t="s">
        <v>74</v>
      </c>
      <c r="C7" s="2" t="s">
        <v>64</v>
      </c>
      <c r="D7" s="2" t="s">
        <v>5</v>
      </c>
      <c r="E7" s="2" t="s">
        <v>221</v>
      </c>
      <c r="F7" s="2" t="e">
        <f>$F$27*#REF!/#REF!</f>
        <v>#REF!</v>
      </c>
      <c r="G7" s="36">
        <f>skut_zaryb!G7</f>
        <v>0</v>
      </c>
      <c r="H7" s="36">
        <f>skut_zaryb!H7</f>
        <v>0</v>
      </c>
      <c r="I7" s="36">
        <f>skut_zaryb!I7</f>
        <v>6000</v>
      </c>
      <c r="J7" s="36">
        <f>skut_zaryb!J7</f>
        <v>40</v>
      </c>
      <c r="K7" s="36">
        <f>skut_zaryb!K7</f>
        <v>100</v>
      </c>
      <c r="L7" s="36">
        <f>skut_zaryb!L7</f>
        <v>0</v>
      </c>
      <c r="M7" s="36">
        <f>skut_zaryb!M7</f>
        <v>0</v>
      </c>
      <c r="N7" s="36">
        <f>skut_zaryb!O7</f>
        <v>500</v>
      </c>
      <c r="O7" s="36">
        <f>skut_zaryb!P7</f>
        <v>30</v>
      </c>
      <c r="P7" s="36">
        <f>skut_zaryb!Q7</f>
        <v>0</v>
      </c>
      <c r="Q7" s="36">
        <f>skut_zaryb!R7</f>
        <v>0</v>
      </c>
      <c r="R7" s="36">
        <f>skut_zaryb!S7</f>
        <v>0</v>
      </c>
      <c r="S7" s="36">
        <f>skut_zaryb!T7</f>
        <v>0</v>
      </c>
      <c r="T7" s="36">
        <f>skut_zaryb!U7</f>
        <v>0</v>
      </c>
      <c r="U7" s="36">
        <f>skut_zaryb!V7</f>
        <v>0</v>
      </c>
      <c r="V7" s="36">
        <f>skut_zaryb!W7</f>
        <v>0</v>
      </c>
      <c r="W7" s="36">
        <f>skut_zaryb!X7</f>
        <v>0</v>
      </c>
      <c r="X7" s="36">
        <f>skut_zaryb!Z7</f>
        <v>0</v>
      </c>
      <c r="Y7" s="36">
        <f>skut_zaryb!AA7</f>
        <v>0</v>
      </c>
      <c r="Z7" s="36">
        <f>skut_zaryb!AB7</f>
        <v>0</v>
      </c>
      <c r="AA7" s="36">
        <f>skut_zaryb!AC7</f>
        <v>0</v>
      </c>
      <c r="AB7" s="36">
        <f>skut_zaryb!AD7</f>
        <v>0</v>
      </c>
      <c r="AC7" s="36">
        <f>skut_zaryb!AE7</f>
        <v>0</v>
      </c>
      <c r="AD7" s="36">
        <f>skut_zaryb!AF7</f>
        <v>0</v>
      </c>
      <c r="AE7" s="36">
        <f>skut_zaryb!AG7</f>
        <v>0</v>
      </c>
      <c r="AF7" s="36">
        <f>skut_zaryb!AJ7</f>
        <v>0</v>
      </c>
    </row>
    <row r="8" spans="1:32" ht="20.100000000000001" customHeight="1" x14ac:dyDescent="0.25">
      <c r="A8" s="15" t="s">
        <v>60</v>
      </c>
      <c r="B8" s="17" t="s">
        <v>75</v>
      </c>
      <c r="C8" s="2" t="s">
        <v>4</v>
      </c>
      <c r="D8" s="2" t="s">
        <v>10</v>
      </c>
      <c r="E8" s="2"/>
      <c r="F8" s="2" t="e">
        <f>$F$27*#REF!/#REF!</f>
        <v>#REF!</v>
      </c>
      <c r="G8" s="36">
        <f>skut_zaryb!G8</f>
        <v>0</v>
      </c>
      <c r="H8" s="36">
        <f>skut_zaryb!H8</f>
        <v>0</v>
      </c>
      <c r="I8" s="36">
        <f>skut_zaryb!I8</f>
        <v>3000</v>
      </c>
      <c r="J8" s="36">
        <f>skut_zaryb!J8</f>
        <v>20</v>
      </c>
      <c r="K8" s="36">
        <f>skut_zaryb!K8</f>
        <v>60</v>
      </c>
      <c r="L8" s="36">
        <f>skut_zaryb!L8</f>
        <v>0</v>
      </c>
      <c r="M8" s="36">
        <f>skut_zaryb!M8</f>
        <v>0</v>
      </c>
      <c r="N8" s="36">
        <f>skut_zaryb!O8</f>
        <v>200</v>
      </c>
      <c r="O8" s="36">
        <f>skut_zaryb!P8</f>
        <v>20</v>
      </c>
      <c r="P8" s="36">
        <f>skut_zaryb!Q8</f>
        <v>0</v>
      </c>
      <c r="Q8" s="36">
        <f>skut_zaryb!R8</f>
        <v>0</v>
      </c>
      <c r="R8" s="36">
        <f>skut_zaryb!S8</f>
        <v>0</v>
      </c>
      <c r="S8" s="36">
        <f>skut_zaryb!T8</f>
        <v>0</v>
      </c>
      <c r="T8" s="36">
        <f>skut_zaryb!U8</f>
        <v>0</v>
      </c>
      <c r="U8" s="36">
        <f>skut_zaryb!V8</f>
        <v>0</v>
      </c>
      <c r="V8" s="36">
        <f>skut_zaryb!W8</f>
        <v>0</v>
      </c>
      <c r="W8" s="36">
        <f>skut_zaryb!X8</f>
        <v>0</v>
      </c>
      <c r="X8" s="36">
        <f>skut_zaryb!Z8</f>
        <v>0</v>
      </c>
      <c r="Y8" s="36">
        <f>skut_zaryb!AA8</f>
        <v>0</v>
      </c>
      <c r="Z8" s="36">
        <f>skut_zaryb!AB8</f>
        <v>0</v>
      </c>
      <c r="AA8" s="36">
        <f>skut_zaryb!AC8</f>
        <v>0</v>
      </c>
      <c r="AB8" s="36">
        <f>skut_zaryb!AD8</f>
        <v>0</v>
      </c>
      <c r="AC8" s="36">
        <f>skut_zaryb!AE8</f>
        <v>0</v>
      </c>
      <c r="AD8" s="36">
        <f>skut_zaryb!AF8</f>
        <v>0</v>
      </c>
      <c r="AE8" s="36">
        <f>skut_zaryb!AG8</f>
        <v>0</v>
      </c>
      <c r="AF8" s="36">
        <f>skut_zaryb!AJ8</f>
        <v>0</v>
      </c>
    </row>
    <row r="9" spans="1:32" ht="20.100000000000001" customHeight="1" x14ac:dyDescent="0.25">
      <c r="A9" s="15" t="s">
        <v>29</v>
      </c>
      <c r="B9" s="17" t="s">
        <v>76</v>
      </c>
      <c r="C9" s="2" t="s">
        <v>4</v>
      </c>
      <c r="D9" s="2" t="s">
        <v>5</v>
      </c>
      <c r="E9" s="2" t="s">
        <v>211</v>
      </c>
      <c r="F9" s="2" t="e">
        <f>$F$27*#REF!/#REF!</f>
        <v>#REF!</v>
      </c>
      <c r="G9" s="36">
        <f>skut_zaryb!G9</f>
        <v>0</v>
      </c>
      <c r="H9" s="36">
        <f>skut_zaryb!H9</f>
        <v>0</v>
      </c>
      <c r="I9" s="36">
        <f>skut_zaryb!I9</f>
        <v>800</v>
      </c>
      <c r="J9" s="36">
        <f>skut_zaryb!J9</f>
        <v>0</v>
      </c>
      <c r="K9" s="36">
        <f>skut_zaryb!K9</f>
        <v>30</v>
      </c>
      <c r="L9" s="36">
        <f>skut_zaryb!L9</f>
        <v>0</v>
      </c>
      <c r="M9" s="36">
        <f>skut_zaryb!M9</f>
        <v>30</v>
      </c>
      <c r="N9" s="36">
        <f>skut_zaryb!O9</f>
        <v>0</v>
      </c>
      <c r="O9" s="36">
        <f>skut_zaryb!P9</f>
        <v>0</v>
      </c>
      <c r="P9" s="36">
        <f>skut_zaryb!Q9</f>
        <v>0</v>
      </c>
      <c r="Q9" s="36">
        <f>skut_zaryb!R9</f>
        <v>0</v>
      </c>
      <c r="R9" s="36">
        <f>skut_zaryb!S9</f>
        <v>0</v>
      </c>
      <c r="S9" s="36">
        <f>skut_zaryb!T9</f>
        <v>0</v>
      </c>
      <c r="T9" s="36">
        <f>skut_zaryb!U9</f>
        <v>0</v>
      </c>
      <c r="U9" s="36">
        <f>skut_zaryb!V9</f>
        <v>0</v>
      </c>
      <c r="V9" s="36">
        <f>skut_zaryb!W9</f>
        <v>0</v>
      </c>
      <c r="W9" s="36">
        <f>skut_zaryb!X9</f>
        <v>0</v>
      </c>
      <c r="X9" s="36">
        <f>skut_zaryb!Z9</f>
        <v>0</v>
      </c>
      <c r="Y9" s="36">
        <f>skut_zaryb!AA9</f>
        <v>0</v>
      </c>
      <c r="Z9" s="36">
        <f>skut_zaryb!AB9</f>
        <v>0</v>
      </c>
      <c r="AA9" s="36">
        <f>skut_zaryb!AC9</f>
        <v>0</v>
      </c>
      <c r="AB9" s="36">
        <f>skut_zaryb!AD9</f>
        <v>0</v>
      </c>
      <c r="AC9" s="36">
        <f>skut_zaryb!AE9</f>
        <v>0</v>
      </c>
      <c r="AD9" s="36">
        <f>skut_zaryb!AF9</f>
        <v>0</v>
      </c>
      <c r="AE9" s="36">
        <f>skut_zaryb!AG9</f>
        <v>0</v>
      </c>
      <c r="AF9" s="36">
        <f>skut_zaryb!AJ9</f>
        <v>0</v>
      </c>
    </row>
    <row r="10" spans="1:32" ht="20.100000000000001" customHeight="1" x14ac:dyDescent="0.25">
      <c r="A10" s="15" t="s">
        <v>16</v>
      </c>
      <c r="B10" s="17" t="s">
        <v>77</v>
      </c>
      <c r="C10" s="2" t="s">
        <v>4</v>
      </c>
      <c r="D10" s="2" t="s">
        <v>5</v>
      </c>
      <c r="E10" s="2" t="s">
        <v>207</v>
      </c>
      <c r="F10" s="2" t="e">
        <f>$F$27*#REF!/#REF!</f>
        <v>#REF!</v>
      </c>
      <c r="G10" s="36">
        <f>skut_zaryb!G10</f>
        <v>0</v>
      </c>
      <c r="H10" s="36">
        <f>skut_zaryb!H10</f>
        <v>0</v>
      </c>
      <c r="I10" s="36">
        <f>skut_zaryb!I10</f>
        <v>1000</v>
      </c>
      <c r="J10" s="36">
        <f>skut_zaryb!J10</f>
        <v>0</v>
      </c>
      <c r="K10" s="36">
        <f>skut_zaryb!K10</f>
        <v>30</v>
      </c>
      <c r="L10" s="36">
        <f>skut_zaryb!L10</f>
        <v>0</v>
      </c>
      <c r="M10" s="36">
        <f>skut_zaryb!M10</f>
        <v>0</v>
      </c>
      <c r="N10" s="36">
        <f>skut_zaryb!O10</f>
        <v>0</v>
      </c>
      <c r="O10" s="36">
        <f>skut_zaryb!P10</f>
        <v>0</v>
      </c>
      <c r="P10" s="36">
        <f>skut_zaryb!Q10</f>
        <v>0</v>
      </c>
      <c r="Q10" s="36">
        <f>skut_zaryb!R10</f>
        <v>0</v>
      </c>
      <c r="R10" s="36">
        <f>skut_zaryb!S10</f>
        <v>0</v>
      </c>
      <c r="S10" s="36">
        <f>skut_zaryb!T10</f>
        <v>0</v>
      </c>
      <c r="T10" s="36">
        <f>skut_zaryb!U10</f>
        <v>0</v>
      </c>
      <c r="U10" s="36">
        <f>skut_zaryb!V10</f>
        <v>0</v>
      </c>
      <c r="V10" s="36">
        <f>skut_zaryb!W10</f>
        <v>0</v>
      </c>
      <c r="W10" s="36">
        <f>skut_zaryb!X10</f>
        <v>0</v>
      </c>
      <c r="X10" s="36">
        <f>skut_zaryb!Z10</f>
        <v>0</v>
      </c>
      <c r="Y10" s="36">
        <f>skut_zaryb!AA10</f>
        <v>0</v>
      </c>
      <c r="Z10" s="36">
        <f>skut_zaryb!AB10</f>
        <v>0</v>
      </c>
      <c r="AA10" s="36">
        <f>skut_zaryb!AC10</f>
        <v>0</v>
      </c>
      <c r="AB10" s="36">
        <f>skut_zaryb!AD10</f>
        <v>0</v>
      </c>
      <c r="AC10" s="36">
        <f>skut_zaryb!AE10</f>
        <v>0</v>
      </c>
      <c r="AD10" s="36">
        <f>skut_zaryb!AF10</f>
        <v>0</v>
      </c>
      <c r="AE10" s="36">
        <f>skut_zaryb!AG10</f>
        <v>0</v>
      </c>
      <c r="AF10" s="36">
        <f>skut_zaryb!AJ10</f>
        <v>0</v>
      </c>
    </row>
    <row r="11" spans="1:32" ht="20.100000000000001" customHeight="1" x14ac:dyDescent="0.25">
      <c r="A11" s="15" t="s">
        <v>11</v>
      </c>
      <c r="B11" s="17" t="s">
        <v>78</v>
      </c>
      <c r="C11" s="2" t="s">
        <v>4</v>
      </c>
      <c r="D11" s="2" t="s">
        <v>5</v>
      </c>
      <c r="E11" s="2" t="s">
        <v>34</v>
      </c>
      <c r="F11" s="2" t="e">
        <f>$F$27*#REF!/#REF!</f>
        <v>#REF!</v>
      </c>
      <c r="G11" s="36">
        <f>skut_zaryb!G11</f>
        <v>0</v>
      </c>
      <c r="H11" s="36">
        <f>skut_zaryb!H11</f>
        <v>0</v>
      </c>
      <c r="I11" s="36">
        <f>skut_zaryb!I11</f>
        <v>1000</v>
      </c>
      <c r="J11" s="36">
        <f>skut_zaryb!J11</f>
        <v>0</v>
      </c>
      <c r="K11" s="36">
        <f>skut_zaryb!K11</f>
        <v>30</v>
      </c>
      <c r="L11" s="36">
        <f>skut_zaryb!L11</f>
        <v>0</v>
      </c>
      <c r="M11" s="36">
        <f>skut_zaryb!M11</f>
        <v>0</v>
      </c>
      <c r="N11" s="36">
        <f>skut_zaryb!O11</f>
        <v>0</v>
      </c>
      <c r="O11" s="36">
        <f>skut_zaryb!P11</f>
        <v>0</v>
      </c>
      <c r="P11" s="36">
        <f>skut_zaryb!Q11</f>
        <v>0</v>
      </c>
      <c r="Q11" s="36">
        <f>skut_zaryb!R11</f>
        <v>0</v>
      </c>
      <c r="R11" s="36">
        <f>skut_zaryb!S11</f>
        <v>0</v>
      </c>
      <c r="S11" s="36">
        <f>skut_zaryb!T11</f>
        <v>0</v>
      </c>
      <c r="T11" s="36">
        <f>skut_zaryb!U11</f>
        <v>0</v>
      </c>
      <c r="U11" s="36">
        <f>skut_zaryb!V11</f>
        <v>0</v>
      </c>
      <c r="V11" s="36">
        <f>skut_zaryb!W11</f>
        <v>0</v>
      </c>
      <c r="W11" s="36">
        <f>skut_zaryb!X11</f>
        <v>0</v>
      </c>
      <c r="X11" s="36">
        <f>skut_zaryb!Z11</f>
        <v>0</v>
      </c>
      <c r="Y11" s="36">
        <f>skut_zaryb!AA11</f>
        <v>0</v>
      </c>
      <c r="Z11" s="36">
        <f>skut_zaryb!AB11</f>
        <v>0</v>
      </c>
      <c r="AA11" s="36">
        <f>skut_zaryb!AC11</f>
        <v>0</v>
      </c>
      <c r="AB11" s="36">
        <f>skut_zaryb!AD11</f>
        <v>0</v>
      </c>
      <c r="AC11" s="36">
        <f>skut_zaryb!AE11</f>
        <v>0</v>
      </c>
      <c r="AD11" s="36">
        <f>skut_zaryb!AF11</f>
        <v>0</v>
      </c>
      <c r="AE11" s="36">
        <f>skut_zaryb!AG11</f>
        <v>0</v>
      </c>
      <c r="AF11" s="36">
        <f>skut_zaryb!AJ11</f>
        <v>0</v>
      </c>
    </row>
    <row r="12" spans="1:32" ht="20.100000000000001" customHeight="1" x14ac:dyDescent="0.25">
      <c r="A12" s="15" t="s">
        <v>14</v>
      </c>
      <c r="B12" s="17" t="s">
        <v>79</v>
      </c>
      <c r="C12" s="2" t="s">
        <v>4</v>
      </c>
      <c r="D12" s="2" t="s">
        <v>5</v>
      </c>
      <c r="E12" s="2" t="s">
        <v>212</v>
      </c>
      <c r="F12" s="2" t="e">
        <f>$F$27*#REF!/#REF!</f>
        <v>#REF!</v>
      </c>
      <c r="G12" s="36">
        <f>skut_zaryb!G12</f>
        <v>0</v>
      </c>
      <c r="H12" s="36">
        <f>skut_zaryb!H12</f>
        <v>0</v>
      </c>
      <c r="I12" s="36">
        <f>skut_zaryb!I12</f>
        <v>5000</v>
      </c>
      <c r="J12" s="36">
        <f>skut_zaryb!J12</f>
        <v>40</v>
      </c>
      <c r="K12" s="36">
        <f>skut_zaryb!K12</f>
        <v>40</v>
      </c>
      <c r="L12" s="36">
        <f>skut_zaryb!L12</f>
        <v>0</v>
      </c>
      <c r="M12" s="36">
        <f>skut_zaryb!M12</f>
        <v>80</v>
      </c>
      <c r="N12" s="36">
        <f>skut_zaryb!O12</f>
        <v>0</v>
      </c>
      <c r="O12" s="36">
        <f>skut_zaryb!P12</f>
        <v>0</v>
      </c>
      <c r="P12" s="36">
        <f>skut_zaryb!Q12</f>
        <v>0</v>
      </c>
      <c r="Q12" s="36">
        <f>skut_zaryb!R12</f>
        <v>0</v>
      </c>
      <c r="R12" s="36">
        <f>skut_zaryb!S12</f>
        <v>0</v>
      </c>
      <c r="S12" s="36">
        <f>skut_zaryb!T12</f>
        <v>0</v>
      </c>
      <c r="T12" s="36">
        <f>skut_zaryb!U12</f>
        <v>0</v>
      </c>
      <c r="U12" s="36">
        <f>skut_zaryb!V12</f>
        <v>0</v>
      </c>
      <c r="V12" s="36">
        <f>skut_zaryb!W12</f>
        <v>0</v>
      </c>
      <c r="W12" s="36">
        <f>skut_zaryb!X12</f>
        <v>0</v>
      </c>
      <c r="X12" s="36">
        <f>skut_zaryb!Z12</f>
        <v>0</v>
      </c>
      <c r="Y12" s="36">
        <f>skut_zaryb!AA12</f>
        <v>0</v>
      </c>
      <c r="Z12" s="36">
        <f>skut_zaryb!AB12</f>
        <v>0</v>
      </c>
      <c r="AA12" s="36">
        <f>skut_zaryb!AC12</f>
        <v>0</v>
      </c>
      <c r="AB12" s="36">
        <f>skut_zaryb!AD12</f>
        <v>0</v>
      </c>
      <c r="AC12" s="36">
        <f>skut_zaryb!AE12</f>
        <v>0</v>
      </c>
      <c r="AD12" s="36">
        <f>skut_zaryb!AF12</f>
        <v>0</v>
      </c>
      <c r="AE12" s="36">
        <f>skut_zaryb!AG12</f>
        <v>0</v>
      </c>
      <c r="AF12" s="36">
        <f>skut_zaryb!AJ12</f>
        <v>0</v>
      </c>
    </row>
    <row r="13" spans="1:32" ht="20.100000000000001" customHeight="1" x14ac:dyDescent="0.25">
      <c r="A13" s="15" t="s">
        <v>15</v>
      </c>
      <c r="B13" s="17" t="s">
        <v>80</v>
      </c>
      <c r="C13" s="2" t="s">
        <v>4</v>
      </c>
      <c r="D13" s="2" t="s">
        <v>5</v>
      </c>
      <c r="E13" s="2" t="s">
        <v>222</v>
      </c>
      <c r="F13" s="2" t="e">
        <f>$F$27*#REF!/#REF!</f>
        <v>#REF!</v>
      </c>
      <c r="G13" s="36">
        <f>skut_zaryb!G13</f>
        <v>0</v>
      </c>
      <c r="H13" s="36">
        <f>skut_zaryb!H13</f>
        <v>0</v>
      </c>
      <c r="I13" s="36">
        <f>skut_zaryb!I13</f>
        <v>2000</v>
      </c>
      <c r="J13" s="36">
        <f>skut_zaryb!J13</f>
        <v>0</v>
      </c>
      <c r="K13" s="36">
        <f>skut_zaryb!K13</f>
        <v>30</v>
      </c>
      <c r="L13" s="36">
        <f>skut_zaryb!L13</f>
        <v>0</v>
      </c>
      <c r="M13" s="36">
        <f>skut_zaryb!M13</f>
        <v>30</v>
      </c>
      <c r="N13" s="36">
        <f>skut_zaryb!O13</f>
        <v>0</v>
      </c>
      <c r="O13" s="36">
        <f>skut_zaryb!P13</f>
        <v>0</v>
      </c>
      <c r="P13" s="36">
        <f>skut_zaryb!Q13</f>
        <v>0</v>
      </c>
      <c r="Q13" s="36">
        <f>skut_zaryb!R13</f>
        <v>0</v>
      </c>
      <c r="R13" s="36">
        <f>skut_zaryb!S13</f>
        <v>0</v>
      </c>
      <c r="S13" s="36">
        <f>skut_zaryb!T13</f>
        <v>0</v>
      </c>
      <c r="T13" s="36">
        <f>skut_zaryb!U13</f>
        <v>0</v>
      </c>
      <c r="U13" s="36">
        <f>skut_zaryb!V13</f>
        <v>0</v>
      </c>
      <c r="V13" s="36">
        <f>skut_zaryb!W13</f>
        <v>0</v>
      </c>
      <c r="W13" s="36">
        <f>skut_zaryb!X13</f>
        <v>0</v>
      </c>
      <c r="X13" s="36">
        <f>skut_zaryb!Z13</f>
        <v>0</v>
      </c>
      <c r="Y13" s="36">
        <f>skut_zaryb!AA13</f>
        <v>0</v>
      </c>
      <c r="Z13" s="36">
        <f>skut_zaryb!AB13</f>
        <v>0</v>
      </c>
      <c r="AA13" s="36">
        <f>skut_zaryb!AC13</f>
        <v>0</v>
      </c>
      <c r="AB13" s="36">
        <f>skut_zaryb!AD13</f>
        <v>0</v>
      </c>
      <c r="AC13" s="36">
        <f>skut_zaryb!AE13</f>
        <v>0</v>
      </c>
      <c r="AD13" s="36">
        <f>skut_zaryb!AF13</f>
        <v>0</v>
      </c>
      <c r="AE13" s="36">
        <f>skut_zaryb!AG13</f>
        <v>0</v>
      </c>
      <c r="AF13" s="36">
        <f>skut_zaryb!AJ13</f>
        <v>0</v>
      </c>
    </row>
    <row r="14" spans="1:32" ht="27.75" customHeight="1" x14ac:dyDescent="0.25">
      <c r="A14" s="15" t="s">
        <v>18</v>
      </c>
      <c r="B14" s="17" t="s">
        <v>82</v>
      </c>
      <c r="C14" s="2" t="s">
        <v>7</v>
      </c>
      <c r="D14" s="2" t="s">
        <v>5</v>
      </c>
      <c r="E14" s="2" t="s">
        <v>27</v>
      </c>
      <c r="F14" s="2" t="e">
        <f>$F$27*#REF!/#REF!</f>
        <v>#REF!</v>
      </c>
      <c r="G14" s="36">
        <f>skut_zaryb!G14</f>
        <v>0</v>
      </c>
      <c r="H14" s="36">
        <f>skut_zaryb!H14</f>
        <v>0</v>
      </c>
      <c r="I14" s="36">
        <f>skut_zaryb!I14</f>
        <v>200</v>
      </c>
      <c r="J14" s="36">
        <f>skut_zaryb!J14</f>
        <v>0</v>
      </c>
      <c r="K14" s="36">
        <f>skut_zaryb!K14</f>
        <v>20</v>
      </c>
      <c r="L14" s="36">
        <f>skut_zaryb!L14</f>
        <v>0</v>
      </c>
      <c r="M14" s="36">
        <f>skut_zaryb!M14</f>
        <v>20</v>
      </c>
      <c r="N14" s="36">
        <f>skut_zaryb!O14</f>
        <v>0</v>
      </c>
      <c r="O14" s="36">
        <f>skut_zaryb!P14</f>
        <v>0</v>
      </c>
      <c r="P14" s="36">
        <f>skut_zaryb!Q14</f>
        <v>0</v>
      </c>
      <c r="Q14" s="36">
        <f>skut_zaryb!R14</f>
        <v>0</v>
      </c>
      <c r="R14" s="36">
        <f>skut_zaryb!S14</f>
        <v>0</v>
      </c>
      <c r="S14" s="36">
        <f>skut_zaryb!T14</f>
        <v>0</v>
      </c>
      <c r="T14" s="36">
        <f>skut_zaryb!U14</f>
        <v>0</v>
      </c>
      <c r="U14" s="36">
        <f>skut_zaryb!V14</f>
        <v>0</v>
      </c>
      <c r="V14" s="36">
        <f>skut_zaryb!W14</f>
        <v>0</v>
      </c>
      <c r="W14" s="36">
        <f>skut_zaryb!X14</f>
        <v>0</v>
      </c>
      <c r="X14" s="36">
        <f>skut_zaryb!Z14</f>
        <v>0</v>
      </c>
      <c r="Y14" s="36">
        <f>skut_zaryb!AA14</f>
        <v>0</v>
      </c>
      <c r="Z14" s="36">
        <f>skut_zaryb!AB14</f>
        <v>0</v>
      </c>
      <c r="AA14" s="36">
        <f>skut_zaryb!AC14</f>
        <v>0</v>
      </c>
      <c r="AB14" s="36">
        <f>skut_zaryb!AD14</f>
        <v>0</v>
      </c>
      <c r="AC14" s="36">
        <f>skut_zaryb!AE14</f>
        <v>0</v>
      </c>
      <c r="AD14" s="36">
        <f>skut_zaryb!AF14</f>
        <v>0</v>
      </c>
      <c r="AE14" s="36">
        <f>skut_zaryb!AG14</f>
        <v>0</v>
      </c>
      <c r="AF14" s="36">
        <f>skut_zaryb!AJ14</f>
        <v>0</v>
      </c>
    </row>
    <row r="15" spans="1:32" ht="19.5" customHeight="1" x14ac:dyDescent="0.25">
      <c r="A15" s="44" t="s">
        <v>57</v>
      </c>
      <c r="B15" s="3"/>
      <c r="C15" s="2" t="s">
        <v>4</v>
      </c>
      <c r="D15" s="2" t="s">
        <v>10</v>
      </c>
      <c r="E15" s="2"/>
      <c r="F15" s="2"/>
      <c r="G15" s="36">
        <f>skut_zaryb!G15</f>
        <v>30000</v>
      </c>
      <c r="H15" s="36">
        <f>skut_zaryb!H15</f>
        <v>0</v>
      </c>
      <c r="I15" s="36">
        <f>skut_zaryb!I15</f>
        <v>0</v>
      </c>
      <c r="J15" s="36">
        <f>skut_zaryb!J15</f>
        <v>0</v>
      </c>
      <c r="K15" s="36">
        <f>skut_zaryb!K15</f>
        <v>0</v>
      </c>
      <c r="L15" s="36">
        <f>skut_zaryb!L15</f>
        <v>0</v>
      </c>
      <c r="M15" s="36">
        <f>skut_zaryb!M15</f>
        <v>0</v>
      </c>
      <c r="N15" s="36">
        <f>skut_zaryb!O15</f>
        <v>0</v>
      </c>
      <c r="O15" s="36">
        <f>skut_zaryb!P15</f>
        <v>0</v>
      </c>
      <c r="P15" s="36">
        <f>skut_zaryb!Q15</f>
        <v>0</v>
      </c>
      <c r="Q15" s="36">
        <f>skut_zaryb!R15</f>
        <v>0</v>
      </c>
      <c r="R15" s="36">
        <f>skut_zaryb!S15</f>
        <v>0</v>
      </c>
      <c r="S15" s="36">
        <f>skut_zaryb!T15</f>
        <v>0</v>
      </c>
      <c r="T15" s="36">
        <f>skut_zaryb!U15</f>
        <v>0</v>
      </c>
      <c r="U15" s="36">
        <f>skut_zaryb!V15</f>
        <v>0</v>
      </c>
      <c r="V15" s="36">
        <f>skut_zaryb!W15</f>
        <v>0</v>
      </c>
      <c r="W15" s="36">
        <f>skut_zaryb!X15</f>
        <v>0</v>
      </c>
      <c r="X15" s="36">
        <f>skut_zaryb!Z15</f>
        <v>0</v>
      </c>
      <c r="Y15" s="36">
        <f>skut_zaryb!AA15</f>
        <v>0</v>
      </c>
      <c r="Z15" s="36">
        <f>skut_zaryb!AB15</f>
        <v>0</v>
      </c>
      <c r="AA15" s="36">
        <f>skut_zaryb!AC15</f>
        <v>0</v>
      </c>
      <c r="AB15" s="36">
        <f>skut_zaryb!AD15</f>
        <v>0</v>
      </c>
      <c r="AC15" s="36">
        <f>skut_zaryb!AE15</f>
        <v>0</v>
      </c>
      <c r="AD15" s="36">
        <f>skut_zaryb!AF15</f>
        <v>0</v>
      </c>
      <c r="AE15" s="36">
        <f>skut_zaryb!AG15</f>
        <v>0</v>
      </c>
      <c r="AF15" s="36">
        <f>skut_zaryb!AJ15</f>
        <v>0</v>
      </c>
    </row>
    <row r="16" spans="1:32" ht="20.100000000000001" customHeight="1" x14ac:dyDescent="0.25">
      <c r="A16" s="44" t="s">
        <v>56</v>
      </c>
      <c r="B16" s="3"/>
      <c r="C16" s="2" t="s">
        <v>4</v>
      </c>
      <c r="D16" s="2" t="s">
        <v>10</v>
      </c>
      <c r="E16" s="2"/>
      <c r="F16" s="2"/>
      <c r="G16" s="36">
        <f>skut_zaryb!G16</f>
        <v>0</v>
      </c>
      <c r="H16" s="36">
        <f>skut_zaryb!H16</f>
        <v>50000</v>
      </c>
      <c r="I16" s="36">
        <f>skut_zaryb!I16</f>
        <v>5000</v>
      </c>
      <c r="J16" s="36">
        <f>skut_zaryb!J16</f>
        <v>0</v>
      </c>
      <c r="K16" s="36">
        <f>skut_zaryb!K16</f>
        <v>0</v>
      </c>
      <c r="L16" s="36">
        <f>skut_zaryb!L16</f>
        <v>5000</v>
      </c>
      <c r="M16" s="36">
        <f>skut_zaryb!M16</f>
        <v>0</v>
      </c>
      <c r="N16" s="36">
        <f>skut_zaryb!O16</f>
        <v>2000</v>
      </c>
      <c r="O16" s="36">
        <f>skut_zaryb!P16</f>
        <v>0</v>
      </c>
      <c r="P16" s="36">
        <f>skut_zaryb!Q16</f>
        <v>0</v>
      </c>
      <c r="Q16" s="36">
        <f>skut_zaryb!R16</f>
        <v>0</v>
      </c>
      <c r="R16" s="36">
        <f>skut_zaryb!S16</f>
        <v>0</v>
      </c>
      <c r="S16" s="36">
        <f>skut_zaryb!T16</f>
        <v>0</v>
      </c>
      <c r="T16" s="36">
        <f>skut_zaryb!U16</f>
        <v>0</v>
      </c>
      <c r="U16" s="36">
        <f>skut_zaryb!V16</f>
        <v>0</v>
      </c>
      <c r="V16" s="36">
        <f>skut_zaryb!W16</f>
        <v>0</v>
      </c>
      <c r="W16" s="36">
        <f>skut_zaryb!X16</f>
        <v>0</v>
      </c>
      <c r="X16" s="36">
        <f>skut_zaryb!Z16</f>
        <v>0</v>
      </c>
      <c r="Y16" s="36">
        <f>skut_zaryb!AA16</f>
        <v>0</v>
      </c>
      <c r="Z16" s="36">
        <f>skut_zaryb!AB16</f>
        <v>0</v>
      </c>
      <c r="AA16" s="36">
        <f>skut_zaryb!AC16</f>
        <v>0</v>
      </c>
      <c r="AB16" s="36">
        <f>skut_zaryb!AD16</f>
        <v>0</v>
      </c>
      <c r="AC16" s="36">
        <f>skut_zaryb!AE16</f>
        <v>0</v>
      </c>
      <c r="AD16" s="36">
        <f>skut_zaryb!AF16</f>
        <v>0</v>
      </c>
      <c r="AE16" s="36">
        <f>skut_zaryb!AG16</f>
        <v>0</v>
      </c>
      <c r="AF16" s="36">
        <f>skut_zaryb!AJ16</f>
        <v>0</v>
      </c>
    </row>
    <row r="17" spans="1:32" ht="20.100000000000001" customHeight="1" x14ac:dyDescent="0.25">
      <c r="A17" s="15" t="s">
        <v>12</v>
      </c>
      <c r="B17" s="17" t="s">
        <v>83</v>
      </c>
      <c r="C17" s="2" t="s">
        <v>4</v>
      </c>
      <c r="D17" s="2" t="s">
        <v>5</v>
      </c>
      <c r="E17" s="2" t="s">
        <v>222</v>
      </c>
      <c r="F17" s="2" t="e">
        <f>$F$27*#REF!/#REF!</f>
        <v>#REF!</v>
      </c>
      <c r="G17" s="36">
        <f>skut_zaryb!G17</f>
        <v>0</v>
      </c>
      <c r="H17" s="36">
        <f>skut_zaryb!H17</f>
        <v>0</v>
      </c>
      <c r="I17" s="36">
        <f>skut_zaryb!I17</f>
        <v>0</v>
      </c>
      <c r="J17" s="36">
        <f>skut_zaryb!J17</f>
        <v>0</v>
      </c>
      <c r="K17" s="36">
        <f>skut_zaryb!K17</f>
        <v>0</v>
      </c>
      <c r="L17" s="36">
        <f>skut_zaryb!L17</f>
        <v>0</v>
      </c>
      <c r="M17" s="36">
        <f>skut_zaryb!M17</f>
        <v>0</v>
      </c>
      <c r="N17" s="36">
        <f>skut_zaryb!O17</f>
        <v>0</v>
      </c>
      <c r="O17" s="36">
        <f>skut_zaryb!P17</f>
        <v>0</v>
      </c>
      <c r="P17" s="36">
        <f>skut_zaryb!Q17</f>
        <v>0</v>
      </c>
      <c r="Q17" s="36">
        <f>skut_zaryb!R17</f>
        <v>0</v>
      </c>
      <c r="R17" s="36">
        <f>skut_zaryb!S17</f>
        <v>0</v>
      </c>
      <c r="S17" s="36">
        <f>skut_zaryb!T17</f>
        <v>0</v>
      </c>
      <c r="T17" s="36">
        <f>skut_zaryb!U17</f>
        <v>0</v>
      </c>
      <c r="U17" s="36">
        <f>skut_zaryb!V17</f>
        <v>0</v>
      </c>
      <c r="V17" s="36">
        <f>skut_zaryb!W17</f>
        <v>0</v>
      </c>
      <c r="W17" s="36">
        <f>skut_zaryb!X17</f>
        <v>0</v>
      </c>
      <c r="X17" s="36">
        <f>skut_zaryb!Z17</f>
        <v>0</v>
      </c>
      <c r="Y17" s="36">
        <f>skut_zaryb!AA17</f>
        <v>0</v>
      </c>
      <c r="Z17" s="36">
        <f>skut_zaryb!AB17</f>
        <v>0</v>
      </c>
      <c r="AA17" s="36">
        <f>skut_zaryb!AC17</f>
        <v>0</v>
      </c>
      <c r="AB17" s="36">
        <f>skut_zaryb!AD17</f>
        <v>0</v>
      </c>
      <c r="AC17" s="36">
        <f>skut_zaryb!AE17</f>
        <v>0</v>
      </c>
      <c r="AD17" s="36">
        <f>skut_zaryb!AF17</f>
        <v>0</v>
      </c>
      <c r="AE17" s="36">
        <f>skut_zaryb!AG17</f>
        <v>0</v>
      </c>
      <c r="AF17" s="36">
        <f>skut_zaryb!AJ17</f>
        <v>0</v>
      </c>
    </row>
    <row r="18" spans="1:32" ht="20.100000000000001" customHeight="1" x14ac:dyDescent="0.25">
      <c r="A18" s="15" t="s">
        <v>13</v>
      </c>
      <c r="B18" s="17" t="s">
        <v>84</v>
      </c>
      <c r="C18" s="2" t="s">
        <v>4</v>
      </c>
      <c r="D18" s="2" t="s">
        <v>5</v>
      </c>
      <c r="E18" s="2" t="s">
        <v>223</v>
      </c>
      <c r="F18" s="2" t="e">
        <f>$F$27*#REF!/#REF!</f>
        <v>#REF!</v>
      </c>
      <c r="G18" s="36">
        <f>skut_zaryb!G18</f>
        <v>0</v>
      </c>
      <c r="H18" s="36">
        <f>skut_zaryb!H18</f>
        <v>0</v>
      </c>
      <c r="I18" s="36">
        <f>skut_zaryb!I18</f>
        <v>0</v>
      </c>
      <c r="J18" s="36">
        <f>skut_zaryb!J18</f>
        <v>0</v>
      </c>
      <c r="K18" s="36">
        <f>skut_zaryb!K18</f>
        <v>0</v>
      </c>
      <c r="L18" s="36">
        <f>skut_zaryb!L18</f>
        <v>0</v>
      </c>
      <c r="M18" s="36">
        <f>skut_zaryb!M18</f>
        <v>0</v>
      </c>
      <c r="N18" s="36">
        <f>skut_zaryb!O18</f>
        <v>0</v>
      </c>
      <c r="O18" s="36">
        <f>skut_zaryb!P18</f>
        <v>0</v>
      </c>
      <c r="P18" s="36">
        <f>skut_zaryb!Q18</f>
        <v>0</v>
      </c>
      <c r="Q18" s="36">
        <f>skut_zaryb!R18</f>
        <v>0</v>
      </c>
      <c r="R18" s="36">
        <f>skut_zaryb!S18</f>
        <v>0</v>
      </c>
      <c r="S18" s="36">
        <f>skut_zaryb!T18</f>
        <v>0</v>
      </c>
      <c r="T18" s="36">
        <f>skut_zaryb!U18</f>
        <v>0</v>
      </c>
      <c r="U18" s="36">
        <f>skut_zaryb!V18</f>
        <v>0</v>
      </c>
      <c r="V18" s="36">
        <f>skut_zaryb!W18</f>
        <v>0</v>
      </c>
      <c r="W18" s="36">
        <f>skut_zaryb!X18</f>
        <v>0</v>
      </c>
      <c r="X18" s="36">
        <f>skut_zaryb!Z18</f>
        <v>0</v>
      </c>
      <c r="Y18" s="36">
        <f>skut_zaryb!AA18</f>
        <v>0</v>
      </c>
      <c r="Z18" s="36">
        <f>skut_zaryb!AB18</f>
        <v>0</v>
      </c>
      <c r="AA18" s="36">
        <f>skut_zaryb!AC18</f>
        <v>0</v>
      </c>
      <c r="AB18" s="36">
        <f>skut_zaryb!AD18</f>
        <v>0</v>
      </c>
      <c r="AC18" s="36">
        <f>skut_zaryb!AE18</f>
        <v>0</v>
      </c>
      <c r="AD18" s="36">
        <f>skut_zaryb!AF18</f>
        <v>0</v>
      </c>
      <c r="AE18" s="36">
        <f>skut_zaryb!AG18</f>
        <v>0</v>
      </c>
      <c r="AF18" s="36">
        <f>skut_zaryb!AJ18</f>
        <v>0</v>
      </c>
    </row>
    <row r="19" spans="1:32" ht="20.100000000000001" customHeight="1" x14ac:dyDescent="0.25">
      <c r="A19" s="15" t="s">
        <v>6</v>
      </c>
      <c r="B19" s="17" t="s">
        <v>85</v>
      </c>
      <c r="C19" s="2" t="s">
        <v>4</v>
      </c>
      <c r="D19" s="2" t="s">
        <v>5</v>
      </c>
      <c r="E19" s="2" t="s">
        <v>209</v>
      </c>
      <c r="F19" s="2" t="e">
        <f>$F$27*#REF!/#REF!</f>
        <v>#REF!</v>
      </c>
      <c r="G19" s="36">
        <f>skut_zaryb!G19</f>
        <v>0</v>
      </c>
      <c r="H19" s="36">
        <f>skut_zaryb!H19</f>
        <v>0</v>
      </c>
      <c r="I19" s="36">
        <f>skut_zaryb!I19</f>
        <v>0</v>
      </c>
      <c r="J19" s="36">
        <f>skut_zaryb!J19</f>
        <v>0</v>
      </c>
      <c r="K19" s="36">
        <f>skut_zaryb!K19</f>
        <v>0</v>
      </c>
      <c r="L19" s="36">
        <f>skut_zaryb!L19</f>
        <v>0</v>
      </c>
      <c r="M19" s="36">
        <f>skut_zaryb!M19</f>
        <v>0</v>
      </c>
      <c r="N19" s="36">
        <f>skut_zaryb!O19</f>
        <v>0</v>
      </c>
      <c r="O19" s="36">
        <f>skut_zaryb!P19</f>
        <v>0</v>
      </c>
      <c r="P19" s="36">
        <f>skut_zaryb!Q19</f>
        <v>0</v>
      </c>
      <c r="Q19" s="36">
        <f>skut_zaryb!R19</f>
        <v>0</v>
      </c>
      <c r="R19" s="36">
        <f>skut_zaryb!S19</f>
        <v>0</v>
      </c>
      <c r="S19" s="36">
        <f>skut_zaryb!T19</f>
        <v>0</v>
      </c>
      <c r="T19" s="36">
        <f>skut_zaryb!U19</f>
        <v>0</v>
      </c>
      <c r="U19" s="36">
        <f>skut_zaryb!V19</f>
        <v>0</v>
      </c>
      <c r="V19" s="36">
        <f>skut_zaryb!W19</f>
        <v>0</v>
      </c>
      <c r="W19" s="36">
        <f>skut_zaryb!X19</f>
        <v>0</v>
      </c>
      <c r="X19" s="36">
        <f>skut_zaryb!Z19</f>
        <v>0</v>
      </c>
      <c r="Y19" s="36">
        <f>skut_zaryb!AA19</f>
        <v>0</v>
      </c>
      <c r="Z19" s="36">
        <f>skut_zaryb!AB19</f>
        <v>0</v>
      </c>
      <c r="AA19" s="36">
        <f>skut_zaryb!AC19</f>
        <v>0</v>
      </c>
      <c r="AB19" s="36">
        <f>skut_zaryb!AD19</f>
        <v>0</v>
      </c>
      <c r="AC19" s="36">
        <f>skut_zaryb!AE19</f>
        <v>0</v>
      </c>
      <c r="AD19" s="36">
        <f>skut_zaryb!AF19</f>
        <v>0</v>
      </c>
      <c r="AE19" s="36">
        <f>skut_zaryb!AG19</f>
        <v>0</v>
      </c>
      <c r="AF19" s="36">
        <f>skut_zaryb!AJ19</f>
        <v>0</v>
      </c>
    </row>
    <row r="20" spans="1:32" ht="27.75" customHeight="1" x14ac:dyDescent="0.25">
      <c r="A20" s="15" t="s">
        <v>8</v>
      </c>
      <c r="B20" s="17" t="s">
        <v>87</v>
      </c>
      <c r="C20" s="2" t="s">
        <v>7</v>
      </c>
      <c r="D20" s="2" t="s">
        <v>5</v>
      </c>
      <c r="E20" s="2" t="s">
        <v>25</v>
      </c>
      <c r="F20" s="2" t="e">
        <f>$F$27*#REF!/#REF!</f>
        <v>#REF!</v>
      </c>
      <c r="G20" s="36">
        <f>skut_zaryb!G20</f>
        <v>0</v>
      </c>
      <c r="H20" s="36">
        <f>skut_zaryb!H20</f>
        <v>0</v>
      </c>
      <c r="I20" s="36">
        <f>skut_zaryb!I20</f>
        <v>0</v>
      </c>
      <c r="J20" s="36">
        <f>skut_zaryb!J20</f>
        <v>0</v>
      </c>
      <c r="K20" s="36">
        <f>skut_zaryb!K20</f>
        <v>0</v>
      </c>
      <c r="L20" s="36">
        <f>skut_zaryb!L20</f>
        <v>0</v>
      </c>
      <c r="M20" s="36">
        <f>skut_zaryb!M20</f>
        <v>0</v>
      </c>
      <c r="N20" s="36">
        <f>skut_zaryb!O20</f>
        <v>0</v>
      </c>
      <c r="O20" s="36">
        <f>skut_zaryb!P20</f>
        <v>0</v>
      </c>
      <c r="P20" s="36">
        <f>skut_zaryb!Q20</f>
        <v>0</v>
      </c>
      <c r="Q20" s="36">
        <f>skut_zaryb!R20</f>
        <v>0</v>
      </c>
      <c r="R20" s="36">
        <f>skut_zaryb!S20</f>
        <v>0</v>
      </c>
      <c r="S20" s="36">
        <f>skut_zaryb!T20</f>
        <v>0</v>
      </c>
      <c r="T20" s="36">
        <f>skut_zaryb!U20</f>
        <v>0</v>
      </c>
      <c r="U20" s="36">
        <f>skut_zaryb!V20</f>
        <v>0</v>
      </c>
      <c r="V20" s="36">
        <f>skut_zaryb!W20</f>
        <v>0</v>
      </c>
      <c r="W20" s="36">
        <f>skut_zaryb!X20</f>
        <v>0</v>
      </c>
      <c r="X20" s="36">
        <f>skut_zaryb!Z20</f>
        <v>0</v>
      </c>
      <c r="Y20" s="36">
        <f>skut_zaryb!AA20</f>
        <v>0</v>
      </c>
      <c r="Z20" s="36">
        <f>skut_zaryb!AB20</f>
        <v>0</v>
      </c>
      <c r="AA20" s="36">
        <f>skut_zaryb!AC20</f>
        <v>0</v>
      </c>
      <c r="AB20" s="36">
        <f>skut_zaryb!AD20</f>
        <v>0</v>
      </c>
      <c r="AC20" s="36">
        <f>skut_zaryb!AE20</f>
        <v>0</v>
      </c>
      <c r="AD20" s="36">
        <f>skut_zaryb!AF20</f>
        <v>0</v>
      </c>
      <c r="AE20" s="36">
        <f>skut_zaryb!AG20</f>
        <v>0</v>
      </c>
      <c r="AF20" s="36">
        <f>skut_zaryb!AJ20</f>
        <v>0</v>
      </c>
    </row>
    <row r="21" spans="1:32" ht="20.100000000000001" customHeight="1" x14ac:dyDescent="0.25">
      <c r="A21" s="15" t="s">
        <v>154</v>
      </c>
      <c r="B21" s="17"/>
      <c r="C21" s="2"/>
      <c r="D21" s="2"/>
      <c r="E21" s="2"/>
      <c r="F21" s="2"/>
      <c r="G21" s="36">
        <f>skut_zaryb!G21</f>
        <v>0</v>
      </c>
      <c r="H21" s="36">
        <f>skut_zaryb!H21</f>
        <v>0</v>
      </c>
      <c r="I21" s="36">
        <f>skut_zaryb!I21</f>
        <v>0</v>
      </c>
      <c r="J21" s="36">
        <f>skut_zaryb!J21</f>
        <v>0</v>
      </c>
      <c r="K21" s="36">
        <f>skut_zaryb!K21</f>
        <v>0</v>
      </c>
      <c r="L21" s="36">
        <f>skut_zaryb!L21</f>
        <v>0</v>
      </c>
      <c r="M21" s="36">
        <f>skut_zaryb!M21</f>
        <v>0</v>
      </c>
      <c r="N21" s="36">
        <f>skut_zaryb!O21</f>
        <v>0</v>
      </c>
      <c r="O21" s="36">
        <f>skut_zaryb!P21</f>
        <v>0</v>
      </c>
      <c r="P21" s="36">
        <f>skut_zaryb!Q21</f>
        <v>0</v>
      </c>
      <c r="Q21" s="36">
        <f>skut_zaryb!R21</f>
        <v>0</v>
      </c>
      <c r="R21" s="36">
        <f>skut_zaryb!S21</f>
        <v>0</v>
      </c>
      <c r="S21" s="36">
        <f>skut_zaryb!T21</f>
        <v>400</v>
      </c>
      <c r="T21" s="36">
        <f>skut_zaryb!U21</f>
        <v>1600</v>
      </c>
      <c r="U21" s="36">
        <f>skut_zaryb!V21</f>
        <v>1400</v>
      </c>
      <c r="V21" s="36">
        <f>skut_zaryb!W21</f>
        <v>20</v>
      </c>
      <c r="W21" s="36">
        <f>skut_zaryb!X21</f>
        <v>1000</v>
      </c>
      <c r="X21" s="36">
        <f>skut_zaryb!Z21</f>
        <v>80</v>
      </c>
      <c r="Y21" s="36">
        <f>skut_zaryb!AA21</f>
        <v>100</v>
      </c>
      <c r="Z21" s="36">
        <f>skut_zaryb!AB21</f>
        <v>0</v>
      </c>
      <c r="AA21" s="36">
        <f>skut_zaryb!AC21</f>
        <v>200</v>
      </c>
      <c r="AB21" s="36">
        <f>skut_zaryb!AD21</f>
        <v>0</v>
      </c>
      <c r="AC21" s="36">
        <f>skut_zaryb!AE21</f>
        <v>0</v>
      </c>
      <c r="AD21" s="36">
        <f>skut_zaryb!AF21</f>
        <v>0</v>
      </c>
      <c r="AE21" s="36">
        <f>skut_zaryb!AG21</f>
        <v>50</v>
      </c>
      <c r="AF21" s="36">
        <f>skut_zaryb!AJ21</f>
        <v>0</v>
      </c>
    </row>
    <row r="22" spans="1:32" ht="27.75" customHeight="1" x14ac:dyDescent="0.25">
      <c r="A22" s="15" t="s">
        <v>157</v>
      </c>
      <c r="B22" s="17" t="s">
        <v>88</v>
      </c>
      <c r="C22" s="2" t="s">
        <v>7</v>
      </c>
      <c r="D22" s="2" t="s">
        <v>5</v>
      </c>
      <c r="E22" s="2" t="s">
        <v>26</v>
      </c>
      <c r="F22" s="2" t="e">
        <f>$F$27*#REF!/#REF!</f>
        <v>#REF!</v>
      </c>
      <c r="G22" s="36">
        <f>skut_zaryb!G22</f>
        <v>0</v>
      </c>
      <c r="H22" s="36">
        <f>skut_zaryb!H22</f>
        <v>0</v>
      </c>
      <c r="I22" s="36">
        <f>skut_zaryb!I22</f>
        <v>0</v>
      </c>
      <c r="J22" s="36">
        <f>skut_zaryb!J22</f>
        <v>0</v>
      </c>
      <c r="K22" s="36">
        <f>skut_zaryb!K22</f>
        <v>0</v>
      </c>
      <c r="L22" s="36">
        <f>skut_zaryb!L22</f>
        <v>0</v>
      </c>
      <c r="M22" s="36">
        <f>skut_zaryb!M22</f>
        <v>200</v>
      </c>
      <c r="N22" s="36">
        <f>skut_zaryb!O22</f>
        <v>0</v>
      </c>
      <c r="O22" s="36">
        <f>skut_zaryb!P22</f>
        <v>0</v>
      </c>
      <c r="P22" s="36">
        <f>skut_zaryb!Q22</f>
        <v>0</v>
      </c>
      <c r="Q22" s="36">
        <f>skut_zaryb!R22</f>
        <v>0</v>
      </c>
      <c r="R22" s="36">
        <f>skut_zaryb!S22</f>
        <v>0</v>
      </c>
      <c r="S22" s="36">
        <f>skut_zaryb!T22</f>
        <v>300</v>
      </c>
      <c r="T22" s="36">
        <f>skut_zaryb!U22</f>
        <v>1400</v>
      </c>
      <c r="U22" s="36">
        <f>skut_zaryb!V22</f>
        <v>1400</v>
      </c>
      <c r="V22" s="36">
        <f>skut_zaryb!W22</f>
        <v>20</v>
      </c>
      <c r="W22" s="36">
        <f>skut_zaryb!X22</f>
        <v>900</v>
      </c>
      <c r="X22" s="36">
        <f>skut_zaryb!Z22</f>
        <v>30</v>
      </c>
      <c r="Y22" s="36">
        <f>skut_zaryb!AA22</f>
        <v>60</v>
      </c>
      <c r="Z22" s="36">
        <f>skut_zaryb!AB22</f>
        <v>0</v>
      </c>
      <c r="AA22" s="36">
        <f>skut_zaryb!AC22</f>
        <v>200</v>
      </c>
      <c r="AB22" s="36">
        <f>skut_zaryb!AD22</f>
        <v>0</v>
      </c>
      <c r="AC22" s="36">
        <f>skut_zaryb!AE22</f>
        <v>0</v>
      </c>
      <c r="AD22" s="36">
        <f>skut_zaryb!AF22</f>
        <v>0</v>
      </c>
      <c r="AE22" s="36">
        <f>skut_zaryb!AG22</f>
        <v>100</v>
      </c>
      <c r="AF22" s="36">
        <f>skut_zaryb!AJ22</f>
        <v>0</v>
      </c>
    </row>
    <row r="23" spans="1:32" ht="25.5" customHeight="1" x14ac:dyDescent="0.25">
      <c r="A23" s="15" t="s">
        <v>17</v>
      </c>
      <c r="B23" s="17" t="s">
        <v>89</v>
      </c>
      <c r="C23" s="2" t="s">
        <v>7</v>
      </c>
      <c r="D23" s="2" t="s">
        <v>5</v>
      </c>
      <c r="E23" s="2" t="s">
        <v>28</v>
      </c>
      <c r="F23" s="2" t="e">
        <f>$F$27*#REF!/#REF!</f>
        <v>#REF!</v>
      </c>
      <c r="G23" s="36">
        <f>skut_zaryb!G23</f>
        <v>0</v>
      </c>
      <c r="H23" s="36">
        <f>skut_zaryb!H23</f>
        <v>0</v>
      </c>
      <c r="I23" s="36">
        <f>skut_zaryb!I23</f>
        <v>0</v>
      </c>
      <c r="J23" s="36">
        <f>skut_zaryb!J23</f>
        <v>0</v>
      </c>
      <c r="K23" s="36">
        <f>skut_zaryb!K23</f>
        <v>0</v>
      </c>
      <c r="L23" s="36">
        <f>skut_zaryb!L23</f>
        <v>0</v>
      </c>
      <c r="M23" s="36">
        <f>skut_zaryb!M23</f>
        <v>0</v>
      </c>
      <c r="N23" s="36">
        <f>skut_zaryb!O23</f>
        <v>0</v>
      </c>
      <c r="O23" s="36">
        <f>skut_zaryb!P23</f>
        <v>0</v>
      </c>
      <c r="P23" s="36">
        <f>skut_zaryb!Q23</f>
        <v>0</v>
      </c>
      <c r="Q23" s="36">
        <f>skut_zaryb!R23</f>
        <v>0</v>
      </c>
      <c r="R23" s="36">
        <f>skut_zaryb!S23</f>
        <v>0</v>
      </c>
      <c r="S23" s="36">
        <f>skut_zaryb!T23</f>
        <v>200</v>
      </c>
      <c r="T23" s="36">
        <f>skut_zaryb!U23</f>
        <v>900</v>
      </c>
      <c r="U23" s="36">
        <f>skut_zaryb!V23</f>
        <v>800</v>
      </c>
      <c r="V23" s="36">
        <f>skut_zaryb!W23</f>
        <v>20</v>
      </c>
      <c r="W23" s="36">
        <f>skut_zaryb!X23</f>
        <v>500</v>
      </c>
      <c r="X23" s="36">
        <f>skut_zaryb!Z23</f>
        <v>30</v>
      </c>
      <c r="Y23" s="36">
        <f>skut_zaryb!AA23</f>
        <v>60</v>
      </c>
      <c r="Z23" s="36">
        <f>skut_zaryb!AB23</f>
        <v>0</v>
      </c>
      <c r="AA23" s="36">
        <f>skut_zaryb!AC23</f>
        <v>100</v>
      </c>
      <c r="AB23" s="36">
        <f>skut_zaryb!AD23</f>
        <v>0</v>
      </c>
      <c r="AC23" s="36">
        <f>skut_zaryb!AE23</f>
        <v>0</v>
      </c>
      <c r="AD23" s="36">
        <f>skut_zaryb!AF23</f>
        <v>0</v>
      </c>
      <c r="AE23" s="36">
        <f>skut_zaryb!AG23</f>
        <v>50</v>
      </c>
      <c r="AF23" s="36">
        <f>skut_zaryb!AJ23</f>
        <v>0</v>
      </c>
    </row>
    <row r="24" spans="1:32" ht="20.100000000000001" customHeight="1" x14ac:dyDescent="0.25">
      <c r="A24" s="45" t="s">
        <v>58</v>
      </c>
      <c r="B24" s="3"/>
      <c r="C24" s="2" t="s">
        <v>7</v>
      </c>
      <c r="D24" s="2" t="s">
        <v>10</v>
      </c>
      <c r="E24" s="2"/>
      <c r="F24" s="2"/>
      <c r="G24" s="36">
        <f>skut_zaryb!G24</f>
        <v>0</v>
      </c>
      <c r="H24" s="36">
        <f>skut_zaryb!H24</f>
        <v>0</v>
      </c>
      <c r="I24" s="36">
        <f>skut_zaryb!I24</f>
        <v>0</v>
      </c>
      <c r="J24" s="36">
        <f>skut_zaryb!J24</f>
        <v>0</v>
      </c>
      <c r="K24" s="36">
        <f>skut_zaryb!K24</f>
        <v>0</v>
      </c>
      <c r="L24" s="36">
        <f>skut_zaryb!L24</f>
        <v>0</v>
      </c>
      <c r="M24" s="36">
        <f>skut_zaryb!M24</f>
        <v>0</v>
      </c>
      <c r="N24" s="36">
        <f>skut_zaryb!O24</f>
        <v>0</v>
      </c>
      <c r="O24" s="36">
        <f>skut_zaryb!P24</f>
        <v>0</v>
      </c>
      <c r="P24" s="36">
        <f>skut_zaryb!Q24</f>
        <v>0</v>
      </c>
      <c r="Q24" s="36">
        <f>skut_zaryb!R24</f>
        <v>0</v>
      </c>
      <c r="R24" s="36">
        <f>skut_zaryb!S24</f>
        <v>0</v>
      </c>
      <c r="S24" s="36">
        <f>skut_zaryb!T24</f>
        <v>150</v>
      </c>
      <c r="T24" s="36">
        <f>skut_zaryb!U24</f>
        <v>300</v>
      </c>
      <c r="U24" s="36">
        <f>skut_zaryb!V24</f>
        <v>200</v>
      </c>
      <c r="V24" s="36">
        <f>skut_zaryb!W24</f>
        <v>0</v>
      </c>
      <c r="W24" s="36">
        <f>skut_zaryb!X24</f>
        <v>300</v>
      </c>
      <c r="X24" s="36">
        <f>skut_zaryb!Z24</f>
        <v>30</v>
      </c>
      <c r="Y24" s="36">
        <f>skut_zaryb!AA24</f>
        <v>40</v>
      </c>
      <c r="Z24" s="36">
        <f>skut_zaryb!AB24</f>
        <v>0</v>
      </c>
      <c r="AA24" s="36">
        <f>skut_zaryb!AC24</f>
        <v>50</v>
      </c>
      <c r="AB24" s="36">
        <f>skut_zaryb!AD24</f>
        <v>0</v>
      </c>
      <c r="AC24" s="36">
        <f>skut_zaryb!AE24</f>
        <v>0</v>
      </c>
      <c r="AD24" s="36">
        <f>skut_zaryb!AF24</f>
        <v>0</v>
      </c>
      <c r="AE24" s="36">
        <f>skut_zaryb!AG24</f>
        <v>50</v>
      </c>
      <c r="AF24" s="36">
        <f>skut_zaryb!AJ24</f>
        <v>0</v>
      </c>
    </row>
    <row r="25" spans="1:32" ht="20.100000000000001" customHeight="1" x14ac:dyDescent="0.25">
      <c r="A25" s="15" t="s">
        <v>195</v>
      </c>
      <c r="B25" s="3"/>
      <c r="C25" s="2"/>
      <c r="D25" s="2"/>
      <c r="E25" s="2"/>
      <c r="F25" s="2"/>
      <c r="G25" s="36">
        <f>skut_zaryb!G25</f>
        <v>0</v>
      </c>
      <c r="H25" s="36">
        <f>skut_zaryb!H25</f>
        <v>0</v>
      </c>
      <c r="I25" s="36">
        <f>skut_zaryb!I25</f>
        <v>0</v>
      </c>
      <c r="J25" s="36">
        <f>skut_zaryb!J25</f>
        <v>0</v>
      </c>
      <c r="K25" s="36">
        <f>skut_zaryb!K25</f>
        <v>0</v>
      </c>
      <c r="L25" s="36">
        <f>skut_zaryb!L25</f>
        <v>0</v>
      </c>
      <c r="M25" s="36">
        <f>skut_zaryb!M25</f>
        <v>200</v>
      </c>
      <c r="N25" s="36">
        <f>skut_zaryb!O25</f>
        <v>0</v>
      </c>
      <c r="O25" s="36">
        <f>skut_zaryb!P25</f>
        <v>0</v>
      </c>
      <c r="P25" s="36">
        <f>skut_zaryb!Q25</f>
        <v>0</v>
      </c>
      <c r="Q25" s="36">
        <f>skut_zaryb!R25</f>
        <v>0</v>
      </c>
      <c r="R25" s="36">
        <f>skut_zaryb!S25</f>
        <v>0</v>
      </c>
      <c r="S25" s="36">
        <f>skut_zaryb!T25</f>
        <v>150</v>
      </c>
      <c r="T25" s="36">
        <f>skut_zaryb!U25</f>
        <v>300</v>
      </c>
      <c r="U25" s="36">
        <f>skut_zaryb!V25</f>
        <v>200</v>
      </c>
      <c r="V25" s="36">
        <f>skut_zaryb!W25</f>
        <v>0</v>
      </c>
      <c r="W25" s="36">
        <f>skut_zaryb!X25</f>
        <v>300</v>
      </c>
      <c r="X25" s="36">
        <f>skut_zaryb!Z25</f>
        <v>30</v>
      </c>
      <c r="Y25" s="36">
        <f>skut_zaryb!AA25</f>
        <v>40</v>
      </c>
      <c r="Z25" s="36">
        <f>skut_zaryb!AB25</f>
        <v>0</v>
      </c>
      <c r="AA25" s="36">
        <f>skut_zaryb!AC25</f>
        <v>50</v>
      </c>
      <c r="AB25" s="36">
        <f>skut_zaryb!AD25</f>
        <v>0</v>
      </c>
      <c r="AC25" s="36">
        <f>skut_zaryb!AE25</f>
        <v>0</v>
      </c>
      <c r="AD25" s="36">
        <f>skut_zaryb!AF25</f>
        <v>0</v>
      </c>
      <c r="AE25" s="36">
        <f>skut_zaryb!AG25</f>
        <v>50</v>
      </c>
      <c r="AF25" s="36">
        <f>skut_zaryb!AJ25</f>
        <v>0</v>
      </c>
    </row>
    <row r="26" spans="1:32" ht="6" customHeight="1" x14ac:dyDescent="0.25">
      <c r="E26" s="5"/>
      <c r="F26" s="5"/>
      <c r="G26" s="48"/>
    </row>
    <row r="27" spans="1:32" ht="15" customHeight="1" x14ac:dyDescent="0.25">
      <c r="A27" s="8" t="s">
        <v>59</v>
      </c>
      <c r="B27" s="8"/>
      <c r="C27" s="8"/>
      <c r="D27" s="8"/>
      <c r="E27" s="50" t="s">
        <v>55</v>
      </c>
      <c r="F27" s="8">
        <v>26000</v>
      </c>
      <c r="G27" s="8">
        <f>SUM(G3:G26)</f>
        <v>30000</v>
      </c>
      <c r="H27" s="8">
        <f>SUM(H3:H26)</f>
        <v>50000</v>
      </c>
      <c r="I27" s="51">
        <f>SUM(I3:I25)</f>
        <v>27000</v>
      </c>
      <c r="J27" s="51">
        <f>SUM(J3:J24)</f>
        <v>100</v>
      </c>
      <c r="K27" s="8">
        <f t="shared" ref="K27:AE27" si="0">SUM(K3:K26)</f>
        <v>340</v>
      </c>
      <c r="L27" s="8">
        <f t="shared" si="0"/>
        <v>5000</v>
      </c>
      <c r="M27" s="8">
        <f t="shared" si="0"/>
        <v>1060</v>
      </c>
      <c r="N27" s="8">
        <f t="shared" si="0"/>
        <v>25700</v>
      </c>
      <c r="O27" s="51">
        <f t="shared" si="0"/>
        <v>170</v>
      </c>
      <c r="P27" s="8">
        <f t="shared" si="0"/>
        <v>32</v>
      </c>
      <c r="Q27" s="8">
        <f t="shared" si="0"/>
        <v>19000</v>
      </c>
      <c r="R27" s="51">
        <f t="shared" si="0"/>
        <v>0</v>
      </c>
      <c r="S27" s="8">
        <f t="shared" si="0"/>
        <v>1200</v>
      </c>
      <c r="T27" s="8">
        <f t="shared" si="0"/>
        <v>4500</v>
      </c>
      <c r="U27" s="8">
        <f t="shared" si="0"/>
        <v>4000</v>
      </c>
      <c r="V27" s="8">
        <f t="shared" si="0"/>
        <v>60</v>
      </c>
      <c r="W27" s="8">
        <f t="shared" si="0"/>
        <v>3000</v>
      </c>
      <c r="X27" s="8">
        <f t="shared" si="0"/>
        <v>200</v>
      </c>
      <c r="Y27" s="8">
        <f t="shared" si="0"/>
        <v>300</v>
      </c>
      <c r="Z27" s="8">
        <f t="shared" si="0"/>
        <v>0</v>
      </c>
      <c r="AA27" s="8">
        <f t="shared" si="0"/>
        <v>600</v>
      </c>
      <c r="AB27" s="8">
        <f t="shared" si="0"/>
        <v>1000</v>
      </c>
      <c r="AC27" s="8">
        <f t="shared" si="0"/>
        <v>1000</v>
      </c>
      <c r="AD27" s="8">
        <f t="shared" si="0"/>
        <v>0</v>
      </c>
      <c r="AE27" s="8">
        <f t="shared" si="0"/>
        <v>300</v>
      </c>
      <c r="AF27" s="8"/>
    </row>
    <row r="28" spans="1:32" ht="16.8" x14ac:dyDescent="0.3">
      <c r="A28" s="9" t="s">
        <v>65</v>
      </c>
      <c r="B28" s="9"/>
      <c r="C28" s="9"/>
      <c r="D28" s="9"/>
      <c r="E28" s="9"/>
      <c r="F28" s="9">
        <f>F27*0</f>
        <v>0</v>
      </c>
      <c r="G28" s="9">
        <f>G27*0.3</f>
        <v>9000</v>
      </c>
      <c r="H28" s="9">
        <f>H27*2</f>
        <v>100000</v>
      </c>
      <c r="I28" s="9">
        <f>I27*4</f>
        <v>108000</v>
      </c>
      <c r="J28" s="43">
        <f>J27*270</f>
        <v>27000</v>
      </c>
      <c r="K28" s="9">
        <f>K27*5*0.4</f>
        <v>680</v>
      </c>
      <c r="L28" s="9">
        <f>L27*95</f>
        <v>475000</v>
      </c>
      <c r="M28" s="9">
        <f>M27*40000</f>
        <v>42400000</v>
      </c>
      <c r="N28" s="9">
        <f>N27*500</f>
        <v>12850000</v>
      </c>
      <c r="O28" s="9">
        <f>O27*0.65*10</f>
        <v>1105</v>
      </c>
      <c r="P28" s="9">
        <f>P27*300</f>
        <v>9600</v>
      </c>
      <c r="Q28" s="9">
        <f>Q27*0.2</f>
        <v>3800</v>
      </c>
      <c r="R28" s="9">
        <f>R27*80</f>
        <v>0</v>
      </c>
      <c r="S28" s="9">
        <f>S27*76</f>
        <v>91200</v>
      </c>
      <c r="T28" s="9">
        <f>T27*65</f>
        <v>292500</v>
      </c>
      <c r="U28" s="9">
        <f>U27*250</f>
        <v>1000000</v>
      </c>
      <c r="V28" s="9">
        <f>V27*2.5</f>
        <v>150</v>
      </c>
      <c r="W28" s="28">
        <f>W27*0.025</f>
        <v>75</v>
      </c>
      <c r="X28" s="9">
        <f>X27*1*15</f>
        <v>3000</v>
      </c>
      <c r="Y28" s="9">
        <f>Y27*0.35*7</f>
        <v>735</v>
      </c>
      <c r="Z28" s="9">
        <f>Z27*150</f>
        <v>0</v>
      </c>
      <c r="AA28" s="9">
        <f>AA27*45</f>
        <v>27000</v>
      </c>
      <c r="AB28" s="9">
        <f>AB27*200</f>
        <v>200000</v>
      </c>
      <c r="AC28" s="9">
        <f>AC27*110</f>
        <v>110000</v>
      </c>
      <c r="AD28" s="9">
        <f>AD27*110</f>
        <v>0</v>
      </c>
      <c r="AE28" s="9">
        <f>AE27*40</f>
        <v>12000</v>
      </c>
      <c r="AF28" s="30">
        <f>SUM(G28:AE28)</f>
        <v>57720845</v>
      </c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59" orientation="landscape" horizontalDpi="120" verticalDpi="144" r:id="rId1"/>
  <headerFooter alignWithMargins="0">
    <oddHeader>&amp;L&amp;D   &amp;T&amp;C&amp;A&amp;R&amp;F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11</vt:i4>
      </vt:variant>
    </vt:vector>
  </HeadingPairs>
  <TitlesOfParts>
    <vt:vector size="17" baseType="lpstr">
      <vt:lpstr>plan_zarb</vt:lpstr>
      <vt:lpstr>toky</vt:lpstr>
      <vt:lpstr>ZP2008</vt:lpstr>
      <vt:lpstr>prevod</vt:lpstr>
      <vt:lpstr>skut_zaryb</vt:lpstr>
      <vt:lpstr>nakup_nasad</vt:lpstr>
      <vt:lpstr>nakup_nasad!BB</vt:lpstr>
      <vt:lpstr>prevod!BB</vt:lpstr>
      <vt:lpstr>skut_zaryb!BB</vt:lpstr>
      <vt:lpstr>toky!BB</vt:lpstr>
      <vt:lpstr>'ZP2008'!BB</vt:lpstr>
      <vt:lpstr>BB</vt:lpstr>
      <vt:lpstr>nakup_nasad!Oblasť_tlače</vt:lpstr>
      <vt:lpstr>prevod!Oblasť_tlače</vt:lpstr>
      <vt:lpstr>skut_zaryb!Oblasť_tlače</vt:lpstr>
      <vt:lpstr>toky!Oblasť_tlače</vt:lpstr>
      <vt:lpstr>'ZP2008'!Oblasť_tlače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ryby</dc:creator>
  <cp:lastModifiedBy>ryby</cp:lastModifiedBy>
  <cp:lastPrinted>2025-02-20T13:30:32Z</cp:lastPrinted>
  <dcterms:created xsi:type="dcterms:W3CDTF">2002-09-09T08:38:30Z</dcterms:created>
  <dcterms:modified xsi:type="dcterms:W3CDTF">2026-02-27T15:28:24Z</dcterms:modified>
</cp:coreProperties>
</file>